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12dcd3eea1e9ee/資料/004_Study/004_Gantt Chart/"/>
    </mc:Choice>
  </mc:AlternateContent>
  <xr:revisionPtr revIDLastSave="493" documentId="8_{738B74C7-1407-4DDA-AF4B-9E7B8CB342BC}" xr6:coauthVersionLast="47" xr6:coauthVersionMax="47" xr10:uidLastSave="{26F8DCC8-ABB9-44E4-856B-2EE03FFEC320}"/>
  <bookViews>
    <workbookView xWindow="-120" yWindow="-120" windowWidth="29040" windowHeight="17640" xr2:uid="{BDE6184B-A732-49A9-9AB0-1EDAA4A3DF9E}"/>
  </bookViews>
  <sheets>
    <sheet name="Gantt" sheetId="1" r:id="rId1"/>
    <sheet name="Settings" sheetId="2" r:id="rId2"/>
  </sheets>
  <definedNames>
    <definedName name="base_end" localSheetId="0">Gantt!$V1</definedName>
    <definedName name="base_start" localSheetId="0">Gantt!$U1</definedName>
    <definedName name="color_by">Gantt!$X$6</definedName>
    <definedName name="color_code" localSheetId="0">_xlfn.SWITCH(color_by,"Project Structure",Gantt!color_code_project_structure,"Team Roles",Gantt!color_code_team_roles,"Issues",Gantt!color_code_issues,Gantt!color_code_default)</definedName>
    <definedName name="color_code_default" localSheetId="0">IF(Gantt!type&lt;&gt;"",_xlfn.SWITCH(Gantt!type,"S",1,"T",2,"M",3),-1)</definedName>
    <definedName name="color_code_issues" localSheetId="0">IF(Gantt!issue="⚠",_xlfn.SWITCH(Gantt!type,"S",901,"T",901,"M",902),Gantt!color_code_default)</definedName>
    <definedName name="color_code_project_structure" localSheetId="0">IF(Gantt!stage_id=-1,-1,_xlfn.NUMBERVALUE(IF(MOD(Gantt!stage_id,8)=0,8,MOD(Gantt!stage_id,8))&amp;_xlfn.SWITCH(Gantt!type,"S","01","T","02","M","03")))</definedName>
    <definedName name="color_code_team_roles" localSheetId="0">IF(Gantt!role_id=-1,Gantt!color_code_default,_xlfn.NUMBERVALUE(Gantt!role_id&amp;_xlfn.SWITCH(Gantt!type,"T","01","M","04")))</definedName>
    <definedName name="d.conn" localSheetId="0">Gantt!$P1</definedName>
    <definedName name="d.id" localSheetId="0">Gantt!$M1</definedName>
    <definedName name="d.lag" localSheetId="0">Gantt!$Q1</definedName>
    <definedName name="d.name" localSheetId="0">INDEX(Gantt!$F:$F,Gantt!d.row)</definedName>
    <definedName name="d.row" localSheetId="0">MATCH(Gantt!d.id,Gantt!$B:$B,0)</definedName>
    <definedName name="d.type" localSheetId="0">INDEX(Gantt!$E:$E,Gantt!d.row)</definedName>
    <definedName name="date" localSheetId="0">Gantt!A$10</definedName>
    <definedName name="display">Gantt!$AG$6</definedName>
    <definedName name="ff_calculation" localSheetId="0">WORKDAY(INDEX(Gantt!$T:$T,Gantt!d.row),Gantt!d.lag)</definedName>
    <definedName name="fs_calculation" localSheetId="0">WORKDAY(INDEX(Gantt!$T:$T,Gantt!d.row),1+Gantt!d.lag)</definedName>
    <definedName name="hightlight">Gantt!$AY$6</definedName>
    <definedName name="id" localSheetId="0">Gantt!$B1</definedName>
    <definedName name="ind.end" localSheetId="0">Gantt!$L1</definedName>
    <definedName name="ind.start" localSheetId="0">Gantt!$K1</definedName>
    <definedName name="issue" localSheetId="0">Gantt!$J1</definedName>
    <definedName name="item_in_base" localSheetId="0">AND(Gantt!date&gt;=Gantt!base_start,Gantt!date&lt;=Gantt!base_end)</definedName>
    <definedName name="item_in_complete" localSheetId="0">AND(Gantt!date&gt;=Gantt!plan_start,Gantt!date&lt;=WORKDAY(Gantt!plan_start, Gantt!percentage_complete*Gantt!workdays-1))</definedName>
    <definedName name="item_in_plan" localSheetId="0">AND(Gantt!date&gt;=Gantt!plan_start,Gantt!date&lt;=Gantt!plan_end)</definedName>
    <definedName name="next_date" localSheetId="0">Gantt!B$10</definedName>
    <definedName name="percentage_complete" localSheetId="0">Gantt!$W1</definedName>
    <definedName name="plan_end" localSheetId="0">Gantt!$T1</definedName>
    <definedName name="plan_end_calculation" localSheetId="0">WORKDAY(Gantt!plan_start,Gantt!workdays-1)</definedName>
    <definedName name="plan_start" localSheetId="0">Gantt!$S1</definedName>
    <definedName name="plan_start_calculation" localSheetId="0">WORKDAY(Gantt!plan_end,(-1)*Gantt!workdays+1)</definedName>
    <definedName name="prev_col_range" localSheetId="0">Gantt!A$13:A1048576</definedName>
    <definedName name="project_base_start" localSheetId="0">MIN(Gantt!$U$13:$U$983)</definedName>
    <definedName name="project_duration" localSheetId="0">NETWORKDAYS(Gantt!project_start,Gantt!project_end)</definedName>
    <definedName name="project_end" localSheetId="0">MAX(Gantt!$T$13:$T$983)</definedName>
    <definedName name="project_start" localSheetId="0">MIN(Gantt!$S$13:$S$983)</definedName>
    <definedName name="role" localSheetId="0">Gantt!$H1</definedName>
    <definedName name="role_id" localSheetId="0">Gantt!$D1</definedName>
    <definedName name="scroll_increment">Gantt!$W$11</definedName>
    <definedName name="sf_calculation" localSheetId="0">WORKDAY(INDEX(Gantt!$S:$S,Gantt!d.row),(-1)+Gantt!d.lag)</definedName>
    <definedName name="show_progress">Gantt!$AP$6</definedName>
    <definedName name="ss_calculation" localSheetId="0">WORKDAY(INDEX(Gantt!$S:$S,Gantt!d.row),Gantt!d.lag)</definedName>
    <definedName name="stage_id" localSheetId="0">Gantt!$C1</definedName>
    <definedName name="team_member" localSheetId="0">Gantt!$I1</definedName>
    <definedName name="timeline_base_start" localSheetId="0">Gantt!project_base_start - WEEKDAY(Gantt!project_base_start, 3)</definedName>
    <definedName name="timeline_plan_start" localSheetId="0">IF(Gantt!project_start=0,TODAY()-WEEKDAY(TODAY(),3),Gantt!project_start-WEEKDAY(Gantt!project_start,3))</definedName>
    <definedName name="timeline_start" localSheetId="0">IF(display="Plan vs Base", IF(Gantt!timeline_base_start&gt;0,MIN(Gantt!timeline_base_start,Gantt!timeline_plan_start),Gantt!timeline_plan_start), Gantt!timeline_plan_start)</definedName>
    <definedName name="type" localSheetId="0">Gantt!$E1</definedName>
    <definedName name="workdays" localSheetId="0">MAX(Gantt!$R1,1)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 a="1"/>
  <c r="W15" i="1" s="1"/>
  <c r="H16" i="1" l="1"/>
  <c r="H17" i="1"/>
  <c r="H18" i="1"/>
  <c r="H19" i="1"/>
  <c r="W19" i="1"/>
  <c r="C15" i="1" l="1"/>
  <c r="D15" i="1"/>
  <c r="S16" i="1" a="1"/>
  <c r="S16" i="1" s="1"/>
  <c r="N15" i="1"/>
  <c r="N16" i="1"/>
  <c r="C16" i="1" l="1"/>
  <c r="C17" i="1" s="1"/>
  <c r="T16" i="1" a="1"/>
  <c r="T16" i="1" s="1"/>
  <c r="C18" i="1"/>
  <c r="B15" i="1"/>
  <c r="C19" i="1" l="1"/>
  <c r="B16" i="1"/>
  <c r="D16" i="1"/>
  <c r="D17" i="1"/>
  <c r="D18" i="1"/>
  <c r="D19" i="1"/>
  <c r="H15" i="1"/>
  <c r="J9" i="2"/>
  <c r="J10" i="2"/>
  <c r="J11" i="2"/>
  <c r="J12" i="2"/>
  <c r="J13" i="2"/>
  <c r="J14" i="2"/>
  <c r="J15" i="2"/>
  <c r="J16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9" i="2"/>
  <c r="T2" i="1"/>
  <c r="B2" i="1"/>
  <c r="S17" i="1" l="1" a="1"/>
  <c r="S17" i="1" s="1"/>
  <c r="B17" i="1"/>
  <c r="T17" i="1" l="1" a="1"/>
  <c r="T17" i="1" s="1"/>
  <c r="B18" i="1"/>
  <c r="N17" i="1"/>
  <c r="S18" i="1" l="1" a="1"/>
  <c r="S18" i="1" s="1"/>
  <c r="T18" i="1" s="1" a="1"/>
  <c r="T18" i="1" s="1"/>
  <c r="T19" i="1" s="1" a="1"/>
  <c r="T19" i="1" s="1"/>
  <c r="S19" i="1" s="1" a="1"/>
  <c r="S19" i="1" s="1"/>
  <c r="B19" i="1"/>
  <c r="N18" i="1"/>
  <c r="N19" i="1"/>
  <c r="K15" i="1" l="1"/>
  <c r="S15" i="1" s="1" a="1"/>
  <c r="S15" i="1" s="1"/>
  <c r="R15" i="1" s="1"/>
  <c r="O19" i="1" a="1"/>
  <c r="O19" i="1" s="1"/>
  <c r="O15" i="1" l="1" a="1"/>
  <c r="O15" i="1" s="1"/>
  <c r="O18" i="1" a="1"/>
  <c r="O18" i="1" s="1"/>
  <c r="O17" i="1" a="1"/>
  <c r="O17" i="1" s="1"/>
  <c r="O16" i="1" a="1"/>
  <c r="O16" i="1" s="1"/>
  <c r="T15" i="1" a="1"/>
  <c r="T15" i="1" s="1"/>
  <c r="AI2" i="1" l="1" a="1"/>
  <c r="AI2" i="1" s="1"/>
  <c r="AM2" i="1" l="1" a="1"/>
  <c r="AM2" i="1" s="1"/>
  <c r="AD2" i="1" a="1"/>
  <c r="AD2" i="1" s="1"/>
  <c r="X10" i="1" a="1"/>
  <c r="X10" i="1" s="1"/>
  <c r="X13" i="1" l="1"/>
  <c r="Y10" i="1"/>
  <c r="Y13" i="1" l="1"/>
  <c r="Z10" i="1"/>
  <c r="AA10" i="1" l="1"/>
  <c r="Z13" i="1"/>
  <c r="AB10" i="1" l="1"/>
  <c r="AA13" i="1"/>
  <c r="AC10" i="1" l="1"/>
  <c r="AB13" i="1"/>
  <c r="AD10" i="1" l="1"/>
  <c r="AC13" i="1"/>
  <c r="AE10" i="1" l="1"/>
  <c r="AD13" i="1"/>
  <c r="AF10" i="1" l="1"/>
  <c r="AE13" i="1"/>
  <c r="AF13" i="1" l="1"/>
  <c r="AG10" i="1"/>
  <c r="AH10" i="1" l="1"/>
  <c r="AG13" i="1"/>
  <c r="AH13" i="1" l="1"/>
  <c r="AI10" i="1"/>
  <c r="AI13" i="1" l="1"/>
  <c r="AJ10" i="1"/>
  <c r="AK10" i="1" l="1"/>
  <c r="AJ13" i="1"/>
  <c r="AK13" i="1" l="1"/>
  <c r="AL10" i="1"/>
  <c r="AL13" i="1" l="1"/>
  <c r="AM10" i="1"/>
  <c r="AN10" i="1" l="1"/>
  <c r="AM13" i="1"/>
  <c r="AO10" i="1" l="1"/>
  <c r="AN13" i="1"/>
  <c r="AP10" i="1" l="1"/>
  <c r="AO13" i="1"/>
  <c r="AP13" i="1" l="1"/>
  <c r="AQ10" i="1"/>
  <c r="AQ13" i="1" l="1"/>
  <c r="AR10" i="1"/>
  <c r="AR13" i="1" l="1"/>
  <c r="AS10" i="1"/>
  <c r="AT10" i="1" l="1"/>
  <c r="AS13" i="1"/>
  <c r="AT13" i="1" l="1"/>
  <c r="AU10" i="1"/>
  <c r="AV10" i="1" l="1"/>
  <c r="AU13" i="1"/>
  <c r="AW10" i="1" l="1"/>
  <c r="AV13" i="1"/>
  <c r="AX10" i="1" l="1"/>
  <c r="AW13" i="1"/>
  <c r="AY10" i="1" l="1"/>
  <c r="AX13" i="1"/>
  <c r="AY13" i="1" l="1"/>
  <c r="AZ10" i="1"/>
  <c r="AZ13" i="1" l="1"/>
  <c r="BA10" i="1"/>
  <c r="BB10" i="1" l="1"/>
  <c r="BA13" i="1"/>
  <c r="BC10" i="1" l="1"/>
  <c r="BB13" i="1"/>
  <c r="BC13" i="1" l="1"/>
  <c r="BD10" i="1"/>
  <c r="BD13" i="1" l="1"/>
  <c r="BE10" i="1"/>
  <c r="BE13" i="1" l="1"/>
  <c r="BF10" i="1"/>
  <c r="BF13" i="1" l="1"/>
  <c r="BG10" i="1"/>
  <c r="BG13" i="1" l="1"/>
  <c r="BH10" i="1"/>
  <c r="BH13" i="1" l="1"/>
  <c r="BI10" i="1"/>
  <c r="BI13" i="1" l="1"/>
  <c r="BJ10" i="1"/>
  <c r="BJ13" i="1" l="1"/>
  <c r="BK10" i="1"/>
  <c r="BL10" i="1" l="1"/>
  <c r="BK13" i="1"/>
  <c r="BL13" i="1" l="1"/>
  <c r="BM10" i="1"/>
  <c r="BN10" i="1" l="1"/>
  <c r="BM13" i="1"/>
  <c r="BN13" i="1" l="1"/>
  <c r="BO10" i="1"/>
  <c r="BP10" i="1" l="1"/>
  <c r="BO13" i="1"/>
  <c r="BQ10" i="1" l="1"/>
  <c r="BP13" i="1"/>
  <c r="BR10" i="1" l="1"/>
  <c r="BQ13" i="1"/>
  <c r="BS10" i="1" l="1"/>
  <c r="BR13" i="1"/>
  <c r="BT10" i="1" l="1"/>
  <c r="BS13" i="1"/>
  <c r="BU10" i="1" l="1"/>
  <c r="BT13" i="1"/>
  <c r="BU13" i="1" l="1"/>
  <c r="BV10" i="1"/>
  <c r="BV13" i="1" l="1"/>
  <c r="BW10" i="1"/>
  <c r="BX10" i="1" l="1"/>
  <c r="BW13" i="1"/>
  <c r="BY10" i="1" l="1"/>
  <c r="BX13" i="1"/>
  <c r="BY13" i="1" l="1"/>
  <c r="BZ10" i="1"/>
  <c r="BZ13" i="1" l="1"/>
  <c r="CA10" i="1"/>
  <c r="CA13" i="1" l="1"/>
  <c r="CB10" i="1"/>
  <c r="CC10" i="1" l="1"/>
  <c r="CB13" i="1"/>
  <c r="CD10" i="1" l="1"/>
  <c r="CC13" i="1"/>
  <c r="CD13" i="1" l="1"/>
  <c r="CE10" i="1"/>
  <c r="CE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<sst xmlns="http://schemas.openxmlformats.org/spreadsheetml/2006/main" count="89" uniqueCount="75">
  <si>
    <t>ids</t>
    <phoneticPr fontId="2" type="noConversion"/>
  </si>
  <si>
    <t>Settings</t>
    <phoneticPr fontId="2" type="noConversion"/>
  </si>
  <si>
    <t>item Details</t>
    <phoneticPr fontId="2" type="noConversion"/>
  </si>
  <si>
    <t>Actual Plan</t>
    <phoneticPr fontId="2" type="noConversion"/>
  </si>
  <si>
    <t>Base Plan</t>
    <phoneticPr fontId="2" type="noConversion"/>
  </si>
  <si>
    <t>Saved on:</t>
    <phoneticPr fontId="2" type="noConversion"/>
  </si>
  <si>
    <t>Updated on:</t>
    <phoneticPr fontId="2" type="noConversion"/>
  </si>
  <si>
    <t>id</t>
    <phoneticPr fontId="2" type="noConversion"/>
  </si>
  <si>
    <t>S</t>
  </si>
  <si>
    <t>s
id</t>
    <phoneticPr fontId="2" type="noConversion"/>
  </si>
  <si>
    <t>r
id</t>
    <phoneticPr fontId="2" type="noConversion"/>
  </si>
  <si>
    <t>Type</t>
    <phoneticPr fontId="2" type="noConversion"/>
  </si>
  <si>
    <t>Description</t>
    <phoneticPr fontId="2" type="noConversion"/>
  </si>
  <si>
    <t>Role</t>
    <phoneticPr fontId="2" type="noConversion"/>
  </si>
  <si>
    <t>Team
Member</t>
    <phoneticPr fontId="2" type="noConversion"/>
  </si>
  <si>
    <t>⚠</t>
    <phoneticPr fontId="2" type="noConversion"/>
  </si>
  <si>
    <t>Start</t>
    <phoneticPr fontId="2" type="noConversion"/>
  </si>
  <si>
    <t>End</t>
    <phoneticPr fontId="2" type="noConversion"/>
  </si>
  <si>
    <t>Work
Days</t>
    <phoneticPr fontId="2" type="noConversion"/>
  </si>
  <si>
    <t>ind.
Start</t>
    <phoneticPr fontId="2" type="noConversion"/>
  </si>
  <si>
    <t>ind.
End</t>
    <phoneticPr fontId="2" type="noConversion"/>
  </si>
  <si>
    <t>d.
id</t>
    <phoneticPr fontId="2" type="noConversion"/>
  </si>
  <si>
    <t>d.
item</t>
    <phoneticPr fontId="2" type="noConversion"/>
  </si>
  <si>
    <t>d.
conn</t>
    <phoneticPr fontId="2" type="noConversion"/>
  </si>
  <si>
    <t>d.
lag</t>
    <phoneticPr fontId="2" type="noConversion"/>
  </si>
  <si>
    <t>%</t>
    <phoneticPr fontId="2" type="noConversion"/>
  </si>
  <si>
    <t>Project Details</t>
    <phoneticPr fontId="2" type="noConversion"/>
  </si>
  <si>
    <t>Project Title:</t>
    <phoneticPr fontId="2" type="noConversion"/>
  </si>
  <si>
    <t>Project Manager:</t>
    <phoneticPr fontId="2" type="noConversion"/>
  </si>
  <si>
    <t>Project Priority:</t>
    <phoneticPr fontId="2" type="noConversion"/>
  </si>
  <si>
    <t>High</t>
  </si>
  <si>
    <t>Example Project</t>
    <phoneticPr fontId="2" type="noConversion"/>
  </si>
  <si>
    <t>Wilson Tu</t>
    <phoneticPr fontId="2" type="noConversion"/>
  </si>
  <si>
    <t>Project Timespan:</t>
    <phoneticPr fontId="2" type="noConversion"/>
  </si>
  <si>
    <t>~</t>
    <phoneticPr fontId="2" type="noConversion"/>
  </si>
  <si>
    <t>M</t>
  </si>
  <si>
    <t>T</t>
  </si>
  <si>
    <t>Task P2</t>
  </si>
  <si>
    <t>Task P3</t>
  </si>
  <si>
    <t>Code</t>
    <phoneticPr fontId="2" type="noConversion"/>
  </si>
  <si>
    <t>#</t>
    <phoneticPr fontId="2" type="noConversion"/>
  </si>
  <si>
    <t>PM</t>
    <phoneticPr fontId="2" type="noConversion"/>
  </si>
  <si>
    <t>Project Role Types</t>
    <phoneticPr fontId="2" type="noConversion"/>
  </si>
  <si>
    <t>Project Team</t>
    <phoneticPr fontId="2" type="noConversion"/>
  </si>
  <si>
    <t>Name</t>
    <phoneticPr fontId="2" type="noConversion"/>
  </si>
  <si>
    <t>FS</t>
  </si>
  <si>
    <t>FF</t>
  </si>
  <si>
    <t>Color By</t>
    <phoneticPr fontId="2" type="noConversion"/>
  </si>
  <si>
    <t>Show Progress</t>
    <phoneticPr fontId="2" type="noConversion"/>
  </si>
  <si>
    <t>Yes</t>
  </si>
  <si>
    <t>Hightlight</t>
    <phoneticPr fontId="2" type="noConversion"/>
  </si>
  <si>
    <t>Today</t>
  </si>
  <si>
    <t>Today</t>
    <phoneticPr fontId="2" type="noConversion"/>
  </si>
  <si>
    <t>Plan vs Base</t>
  </si>
  <si>
    <t>Planning</t>
  </si>
  <si>
    <t>Task P1</t>
  </si>
  <si>
    <t>Milestone I</t>
  </si>
  <si>
    <t>Default</t>
  </si>
  <si>
    <t>Team Leader</t>
  </si>
  <si>
    <t>Team Leader</t>
    <phoneticPr fontId="2" type="noConversion"/>
  </si>
  <si>
    <t>TL</t>
    <phoneticPr fontId="2" type="noConversion"/>
  </si>
  <si>
    <t>SA</t>
    <phoneticPr fontId="2" type="noConversion"/>
  </si>
  <si>
    <t>SD</t>
    <phoneticPr fontId="2" type="noConversion"/>
  </si>
  <si>
    <t>PG</t>
    <phoneticPr fontId="2" type="noConversion"/>
  </si>
  <si>
    <t>Programer</t>
    <phoneticPr fontId="2" type="noConversion"/>
  </si>
  <si>
    <t>System Development</t>
    <phoneticPr fontId="2" type="noConversion"/>
  </si>
  <si>
    <t>Project Manager</t>
    <phoneticPr fontId="2" type="noConversion"/>
  </si>
  <si>
    <t>Business Analyst</t>
    <phoneticPr fontId="2" type="noConversion"/>
  </si>
  <si>
    <t>System Analyst</t>
    <phoneticPr fontId="2" type="noConversion"/>
  </si>
  <si>
    <t>Tester</t>
    <phoneticPr fontId="2" type="noConversion"/>
  </si>
  <si>
    <t>Database Administrator</t>
    <phoneticPr fontId="2" type="noConversion"/>
  </si>
  <si>
    <t>BA</t>
    <phoneticPr fontId="2" type="noConversion"/>
  </si>
  <si>
    <t>DA</t>
    <phoneticPr fontId="2" type="noConversion"/>
  </si>
  <si>
    <t>TR</t>
    <phoneticPr fontId="2" type="noConversion"/>
  </si>
  <si>
    <t>yyyy-mm-dd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</si>
</sst>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&quot;&quot;"/>
  </numFmts>
  <fonts count="27" x14ac:knownFonts="1">
    <font>
      <sz val="12"/>
      <color theme="1"/>
      <name val="Calibri"/>
      <family val="2"/>
      <charset val="136"/>
    </font>
    <font>
      <sz val="12"/>
      <color theme="0"/>
      <name val="Calibri"/>
      <family val="2"/>
      <charset val="136"/>
    </font>
    <font>
      <sz val="9"/>
      <name val="Calibri"/>
      <family val="2"/>
      <charset val="136"/>
    </font>
    <font>
      <sz val="12"/>
      <color theme="0"/>
      <name val="Calibri"/>
      <family val="2"/>
    </font>
    <font>
      <sz val="10"/>
      <color theme="1"/>
      <name val="Calibri"/>
      <family val="2"/>
      <charset val="136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i/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9"/>
      <color theme="9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10"/>
      <color theme="0"/>
      <name val="Segoe UI Symbol"/>
      <family val="2"/>
    </font>
    <font>
      <b/>
      <sz val="9"/>
      <color theme="0"/>
      <name val="Calibri"/>
      <family val="2"/>
    </font>
    <font>
      <sz val="8"/>
      <color theme="1"/>
      <name val="Calibri"/>
      <family val="2"/>
      <charset val="136"/>
    </font>
    <font>
      <b/>
      <sz val="12"/>
      <color theme="1"/>
      <name val="Calibri"/>
      <family val="2"/>
    </font>
    <font>
      <b/>
      <sz val="12"/>
      <color rgb="FF00FF00"/>
      <name val="Calibri"/>
      <family val="2"/>
    </font>
    <font>
      <b/>
      <sz val="16"/>
      <color theme="0"/>
      <name val="Calibri"/>
      <family val="2"/>
    </font>
    <font>
      <b/>
      <sz val="8"/>
      <color theme="0"/>
      <name val="Calibri"/>
      <family val="2"/>
    </font>
    <font>
      <sz val="10"/>
      <name val="Calibri"/>
      <family val="2"/>
      <charset val="136"/>
    </font>
    <font>
      <sz val="8"/>
      <color theme="0" tint="-0.499984740745262"/>
      <name val="Calibri"/>
      <family val="2"/>
      <charset val="136"/>
    </font>
    <font>
      <b/>
      <sz val="16"/>
      <color rgb="FF00FF00"/>
      <name val="Calibri"/>
      <family val="2"/>
    </font>
    <font>
      <sz val="16"/>
      <color theme="0"/>
      <name val="Calibri"/>
      <family val="2"/>
    </font>
    <font>
      <sz val="9"/>
      <color theme="1"/>
      <name val="Calibri"/>
      <family val="2"/>
      <charset val="136"/>
    </font>
    <font>
      <b/>
      <sz val="10"/>
      <name val="Calibri"/>
      <family val="2"/>
    </font>
    <font>
      <sz val="12"/>
      <color theme="1"/>
      <name val="Calibri"/>
      <family val="2"/>
      <charset val="136"/>
    </font>
    <font>
      <sz val="8"/>
      <color theme="0"/>
      <name val="Calibri"/>
      <family val="2"/>
    </font>
    <font>
      <sz val="8"/>
      <color theme="0" tint="-0.249977111117893"/>
      <name val="Calibr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8764000366222"/>
      </left>
      <right/>
      <top style="thin">
        <color theme="0" tint="-0.14993743705557422"/>
      </top>
      <bottom/>
      <diagonal/>
    </border>
    <border>
      <left style="thin">
        <color theme="0" tint="-0.1498458815271462"/>
      </left>
      <right/>
      <top style="thin">
        <color theme="0" tint="-0.14996795556505021"/>
      </top>
      <bottom/>
      <diagonal/>
    </border>
    <border>
      <left/>
      <right style="thin">
        <color theme="0" tint="-0.1498458815271462"/>
      </right>
      <top style="thin">
        <color theme="0" tint="-0.14996795556505021"/>
      </top>
      <bottom/>
      <diagonal/>
    </border>
    <border>
      <left/>
      <right style="thin">
        <color theme="0" tint="-0.14981536301767021"/>
      </right>
      <top style="thin">
        <color theme="0" tint="-0.14996795556505021"/>
      </top>
      <bottom/>
      <diagonal/>
    </border>
    <border>
      <left style="thin">
        <color theme="0" tint="-0.14981536301767021"/>
      </left>
      <right style="thin">
        <color theme="0" tint="-0.14978484450819421"/>
      </right>
      <top style="thin">
        <color theme="0" tint="-0.14996795556505021"/>
      </top>
      <bottom/>
      <diagonal/>
    </border>
    <border>
      <left style="thin">
        <color theme="0" tint="-0.14978484450819421"/>
      </left>
      <right/>
      <top style="thin">
        <color theme="0" tint="-0.14996795556505021"/>
      </top>
      <bottom/>
      <diagonal/>
    </border>
    <border>
      <left/>
      <right style="thin">
        <color theme="0" tint="-0.14975432599871821"/>
      </right>
      <top style="thin">
        <color theme="0" tint="-0.14996795556505021"/>
      </top>
      <bottom/>
      <diagonal/>
    </border>
    <border>
      <left style="thin">
        <color theme="0" tint="-0.14975432599871821"/>
      </left>
      <right/>
      <top style="thin">
        <color theme="0" tint="-0.14996795556505021"/>
      </top>
      <bottom/>
      <diagonal/>
    </border>
    <border>
      <left/>
      <right style="thin">
        <color theme="0" tint="-0.14972380748924222"/>
      </right>
      <top style="thin">
        <color theme="0" tint="-0.14996795556505021"/>
      </top>
      <bottom/>
      <diagonal/>
    </border>
    <border>
      <left style="thin">
        <color theme="0" tint="-0.14972380748924222"/>
      </left>
      <right style="thin">
        <color theme="0" tint="-0.14969328897976622"/>
      </right>
      <top/>
      <bottom/>
      <diagonal/>
    </border>
    <border>
      <left style="thin">
        <color theme="0" tint="-0.14972380748924222"/>
      </left>
      <right style="thin">
        <color theme="0" tint="-0.1496932889797662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069185460982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876400036622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845881527146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845881527146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815363017670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81536301767021"/>
      </left>
      <right style="thin">
        <color theme="0" tint="-0.149784844508194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7848445081942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7543259987182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7543259987182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723807489242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72380748924222"/>
      </left>
      <right style="thin">
        <color theme="0" tint="-0.1496932889797662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0691854609822"/>
      </left>
      <right/>
      <top/>
      <bottom style="thin">
        <color theme="0" tint="-4.9989318521683403E-2"/>
      </bottom>
      <diagonal/>
    </border>
    <border>
      <left style="thin">
        <color theme="0" tint="-0.1498764000366222"/>
      </left>
      <right/>
      <top/>
      <bottom style="thin">
        <color theme="0" tint="-4.9989318521683403E-2"/>
      </bottom>
      <diagonal/>
    </border>
    <border>
      <left style="thin">
        <color theme="0" tint="-0.1498458815271462"/>
      </left>
      <right/>
      <top/>
      <bottom style="thin">
        <color theme="0" tint="-4.9989318521683403E-2"/>
      </bottom>
      <diagonal/>
    </border>
    <border>
      <left/>
      <right style="thin">
        <color theme="0" tint="-0.1498458815271462"/>
      </right>
      <top/>
      <bottom style="thin">
        <color theme="0" tint="-4.9989318521683403E-2"/>
      </bottom>
      <diagonal/>
    </border>
    <border>
      <left/>
      <right style="thin">
        <color theme="0" tint="-0.14981536301767021"/>
      </right>
      <top/>
      <bottom style="thin">
        <color theme="0" tint="-4.9989318521683403E-2"/>
      </bottom>
      <diagonal/>
    </border>
    <border>
      <left style="thin">
        <color theme="0" tint="-0.14981536301767021"/>
      </left>
      <right style="thin">
        <color theme="0" tint="-0.14978484450819421"/>
      </right>
      <top/>
      <bottom style="thin">
        <color theme="0" tint="-4.9989318521683403E-2"/>
      </bottom>
      <diagonal/>
    </border>
    <border>
      <left style="thin">
        <color theme="0" tint="-0.14978484450819421"/>
      </left>
      <right/>
      <top/>
      <bottom style="thin">
        <color theme="0" tint="-4.9989318521683403E-2"/>
      </bottom>
      <diagonal/>
    </border>
    <border>
      <left/>
      <right style="thin">
        <color theme="0" tint="-0.14975432599871821"/>
      </right>
      <top/>
      <bottom style="thin">
        <color theme="0" tint="-4.9989318521683403E-2"/>
      </bottom>
      <diagonal/>
    </border>
    <border>
      <left style="thin">
        <color theme="0" tint="-0.14975432599871821"/>
      </left>
      <right/>
      <top/>
      <bottom style="thin">
        <color theme="0" tint="-4.9989318521683403E-2"/>
      </bottom>
      <diagonal/>
    </border>
    <border>
      <left/>
      <right style="thin">
        <color theme="0" tint="-0.14972380748924222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10" borderId="0" xfId="0" applyFill="1" applyBorder="1">
      <alignment vertical="center"/>
    </xf>
    <xf numFmtId="0" fontId="14" fillId="0" borderId="1" xfId="0" applyFont="1" applyBorder="1" applyAlignment="1">
      <alignment horizontal="right" vertical="center" indent="1"/>
    </xf>
    <xf numFmtId="0" fontId="0" fillId="11" borderId="0" xfId="0" applyFill="1" applyBorder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20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19" xfId="0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left" vertical="center" indent="1"/>
    </xf>
    <xf numFmtId="0" fontId="18" fillId="10" borderId="49" xfId="0" applyFont="1" applyFill="1" applyBorder="1" applyAlignment="1">
      <alignment horizontal="left" vertical="center" indent="1"/>
    </xf>
    <xf numFmtId="0" fontId="4" fillId="6" borderId="50" xfId="0" applyFont="1" applyFill="1" applyBorder="1" applyAlignment="1">
      <alignment horizontal="center" vertical="center"/>
    </xf>
    <xf numFmtId="0" fontId="18" fillId="10" borderId="51" xfId="0" applyFont="1" applyFill="1" applyBorder="1" applyAlignment="1">
      <alignment horizontal="left" vertical="center" indent="1"/>
    </xf>
    <xf numFmtId="0" fontId="18" fillId="10" borderId="52" xfId="0" applyFont="1" applyFill="1" applyBorder="1" applyAlignment="1">
      <alignment horizontal="left" vertical="center" indent="1"/>
    </xf>
    <xf numFmtId="0" fontId="4" fillId="6" borderId="53" xfId="0" applyFont="1" applyFill="1" applyBorder="1" applyAlignment="1">
      <alignment horizontal="center" vertical="center"/>
    </xf>
    <xf numFmtId="0" fontId="18" fillId="10" borderId="54" xfId="0" applyFont="1" applyFill="1" applyBorder="1" applyAlignment="1">
      <alignment horizontal="left" vertical="center" indent="1"/>
    </xf>
    <xf numFmtId="0" fontId="18" fillId="10" borderId="55" xfId="0" applyFont="1" applyFill="1" applyBorder="1" applyAlignment="1">
      <alignment horizontal="left" vertical="center" indent="1"/>
    </xf>
    <xf numFmtId="0" fontId="4" fillId="6" borderId="56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176" fontId="4" fillId="0" borderId="24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19" fillId="0" borderId="30" xfId="0" applyNumberFormat="1" applyFont="1" applyBorder="1">
      <alignment vertical="center"/>
    </xf>
    <xf numFmtId="176" fontId="19" fillId="0" borderId="31" xfId="0" applyNumberFormat="1" applyFont="1" applyBorder="1">
      <alignment vertical="center"/>
    </xf>
    <xf numFmtId="9" fontId="4" fillId="0" borderId="32" xfId="1" applyFont="1" applyBorder="1">
      <alignment vertical="center"/>
    </xf>
    <xf numFmtId="177" fontId="13" fillId="0" borderId="2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76" fontId="22" fillId="10" borderId="6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22" fillId="11" borderId="60" xfId="0" applyFont="1" applyFill="1" applyBorder="1" applyAlignment="1">
      <alignment horizontal="center" vertical="center"/>
    </xf>
    <xf numFmtId="176" fontId="13" fillId="6" borderId="0" xfId="0" applyNumberFormat="1" applyFont="1" applyFill="1" applyAlignment="1">
      <alignment horizontal="center" vertical="top" textRotation="90"/>
    </xf>
    <xf numFmtId="0" fontId="6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一般" xfId="0" builtinId="0"/>
    <cellStyle name="百分比" xfId="1" builtinId="5"/>
  </cellStyles>
  <dxfs count="65">
    <dxf>
      <font>
        <color rgb="FFFF0000"/>
      </font>
    </dxf>
    <dxf>
      <font>
        <b/>
        <i val="0"/>
        <color rgb="FF55D99D"/>
      </font>
      <fill>
        <patternFill>
          <bgColor theme="1"/>
        </patternFill>
      </fill>
    </dxf>
    <dxf>
      <fill>
        <patternFill>
          <bgColor rgb="FFE8E8E8"/>
        </patternFill>
      </fill>
    </dxf>
    <dxf>
      <fill>
        <patternFill>
          <bgColor rgb="FF00B050"/>
        </patternFill>
      </fill>
    </dxf>
    <dxf>
      <font>
        <color theme="0" tint="-0.24994659260841701"/>
      </font>
    </dxf>
    <dxf>
      <font>
        <color theme="0"/>
      </font>
    </dxf>
    <dxf>
      <numFmt numFmtId="178" formatCode="&quot;Auto&quot;"/>
    </dxf>
    <dxf>
      <font>
        <color rgb="FF0070C0"/>
      </font>
    </dxf>
    <dxf>
      <font>
        <color theme="0" tint="-0.24994659260841701"/>
      </font>
    </dxf>
    <dxf>
      <font>
        <color theme="0" tint="-0.34998626667073579"/>
      </font>
      <numFmt numFmtId="179" formatCode="\_xd83c_\_xdff9_"/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ont>
        <color rgb="FFFFD700"/>
      </font>
      <numFmt numFmtId="179" formatCode="\_xd83c_\_xdff9_"/>
    </dxf>
    <dxf>
      <fill>
        <patternFill>
          <bgColor rgb="FFFFF0B5"/>
        </patternFill>
      </fill>
    </dxf>
    <dxf>
      <fill>
        <patternFill>
          <bgColor rgb="FFFFD700"/>
        </patternFill>
      </fill>
    </dxf>
    <dxf>
      <font>
        <color rgb="FFFF9966"/>
      </font>
      <numFmt numFmtId="179" formatCode="\_xd83c_\_xdff9_"/>
    </dxf>
    <dxf>
      <fill>
        <patternFill>
          <bgColor rgb="FFFFD6B2"/>
        </patternFill>
      </fill>
    </dxf>
    <dxf>
      <fill>
        <patternFill>
          <bgColor rgb="FFFF9966"/>
        </patternFill>
      </fill>
    </dxf>
    <dxf>
      <font>
        <color rgb="FFFF69B4"/>
      </font>
      <numFmt numFmtId="179" formatCode="\_xd83c_\_xdff9_"/>
    </dxf>
    <dxf>
      <fill>
        <patternFill>
          <bgColor rgb="FFFFD1E6"/>
        </patternFill>
      </fill>
    </dxf>
    <dxf>
      <fill>
        <patternFill>
          <bgColor rgb="FFFF69B4"/>
        </patternFill>
      </fill>
    </dxf>
    <dxf>
      <font>
        <color rgb="FFFF007F"/>
      </font>
      <numFmt numFmtId="179" formatCode="\_xd83c_\_xdff9_"/>
    </dxf>
    <dxf>
      <fill>
        <patternFill>
          <bgColor rgb="FFFFA3D7"/>
        </patternFill>
      </fill>
    </dxf>
    <dxf>
      <fill>
        <patternFill>
          <bgColor rgb="FFFF007F"/>
        </patternFill>
      </fill>
    </dxf>
    <dxf>
      <font>
        <color rgb="FF9370DB"/>
      </font>
      <numFmt numFmtId="179" formatCode="\_xd83c_\_xdff9_"/>
      <fill>
        <patternFill patternType="none">
          <bgColor auto="1"/>
        </patternFill>
      </fill>
    </dxf>
    <dxf>
      <fill>
        <patternFill>
          <bgColor rgb="FFE0D0FF"/>
        </patternFill>
      </fill>
    </dxf>
    <dxf>
      <fill>
        <patternFill>
          <bgColor rgb="FF9370DB"/>
        </patternFill>
      </fill>
    </dxf>
    <dxf>
      <font>
        <color rgb="FF800080"/>
      </font>
      <numFmt numFmtId="179" formatCode="\_xd83c_\_xdff9_"/>
    </dxf>
    <dxf>
      <fill>
        <patternFill>
          <bgColor rgb="FFBA55D3"/>
        </patternFill>
      </fill>
    </dxf>
    <dxf>
      <fill>
        <patternFill>
          <bgColor rgb="FF800080"/>
        </patternFill>
      </fill>
    </dxf>
    <dxf>
      <font>
        <color rgb="FF00BFFF"/>
      </font>
      <numFmt numFmtId="179" formatCode="\_xd83c_\_xdff9_"/>
    </dxf>
    <dxf>
      <fill>
        <patternFill>
          <bgColor rgb="FFBFEFFF"/>
        </patternFill>
      </fill>
    </dxf>
    <dxf>
      <fill>
        <patternFill>
          <bgColor rgb="FF00BFFF"/>
        </patternFill>
      </fill>
    </dxf>
    <dxf>
      <font>
        <color rgb="FF1E90FF"/>
      </font>
      <numFmt numFmtId="179" formatCode="\_xd83c_\_xdff9_"/>
    </dxf>
    <dxf>
      <fill>
        <patternFill>
          <bgColor rgb="FF87CEFA"/>
        </patternFill>
      </fill>
    </dxf>
    <dxf>
      <fill>
        <patternFill>
          <bgColor rgb="FF1E90FF"/>
        </patternFill>
      </fill>
    </dxf>
    <dxf>
      <font>
        <color rgb="FFFF0000"/>
      </font>
      <numFmt numFmtId="179" formatCode="\_xd83c_\_xdff9_"/>
    </dxf>
    <dxf>
      <fill>
        <patternFill>
          <bgColor rgb="FFFF0000"/>
        </patternFill>
      </fill>
    </dxf>
    <dxf>
      <font>
        <color theme="1"/>
      </font>
      <numFmt numFmtId="180" formatCode="\_xd83c_\_xdfc1_"/>
    </dxf>
    <dxf>
      <fill>
        <patternFill>
          <bgColor theme="1"/>
        </patternFill>
      </fill>
    </dxf>
    <dxf>
      <font>
        <color theme="0" tint="-0.14996795556505021"/>
      </font>
      <numFmt numFmtId="179" formatCode="\_xd83c_\_xdff9_"/>
    </dxf>
    <dxf>
      <fill>
        <patternFill patternType="lightGray">
          <fgColor theme="0" tint="-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rgb="FFFFF0B5"/>
        </patternFill>
      </fill>
    </dxf>
    <dxf>
      <fill>
        <patternFill>
          <bgColor rgb="FFFFD700"/>
        </patternFill>
      </fill>
    </dxf>
    <dxf>
      <fill>
        <patternFill>
          <bgColor rgb="FFFFD6B2"/>
        </patternFill>
      </fill>
    </dxf>
    <dxf>
      <fill>
        <patternFill>
          <bgColor rgb="FFFF9966"/>
        </patternFill>
      </fill>
    </dxf>
    <dxf>
      <fill>
        <patternFill>
          <bgColor rgb="FFFFD1E6"/>
        </patternFill>
      </fill>
    </dxf>
    <dxf>
      <fill>
        <patternFill>
          <bgColor rgb="FFFF69B4"/>
        </patternFill>
      </fill>
    </dxf>
    <dxf>
      <fill>
        <patternFill>
          <bgColor rgb="FFFFA3D7"/>
        </patternFill>
      </fill>
    </dxf>
    <dxf>
      <fill>
        <patternFill>
          <bgColor rgb="FFFF007F"/>
        </patternFill>
      </fill>
    </dxf>
    <dxf>
      <fill>
        <patternFill>
          <bgColor rgb="FFE0D0FF"/>
        </patternFill>
      </fill>
    </dxf>
    <dxf>
      <fill>
        <patternFill>
          <bgColor rgb="FF9370DB"/>
        </patternFill>
      </fill>
    </dxf>
    <dxf>
      <fill>
        <patternFill>
          <bgColor rgb="FFBA55D3"/>
        </patternFill>
      </fill>
    </dxf>
    <dxf>
      <fill>
        <patternFill>
          <bgColor rgb="FF800080"/>
        </patternFill>
      </fill>
    </dxf>
    <dxf>
      <fill>
        <patternFill>
          <bgColor rgb="FFBFEFFF"/>
        </patternFill>
      </fill>
    </dxf>
    <dxf>
      <fill>
        <patternFill>
          <bgColor rgb="FF00BFFF"/>
        </patternFill>
      </fill>
    </dxf>
    <dxf>
      <fill>
        <patternFill>
          <bgColor rgb="FF87CEFA"/>
        </patternFill>
      </fill>
    </dxf>
    <dxf>
      <fill>
        <patternFill>
          <bgColor rgb="FF1E90FF"/>
        </patternFill>
      </fill>
    </dxf>
    <dxf>
      <fill>
        <patternFill>
          <bgColor rgb="FFFF0000"/>
        </patternFill>
      </fill>
    </dxf>
    <dxf>
      <numFmt numFmtId="181" formatCode="\ \ \ @"/>
    </dxf>
    <dxf>
      <font>
        <b/>
        <i val="0"/>
      </font>
      <border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right style="thin">
          <color theme="0" tint="-0.14996795556505021"/>
        </right>
        <vertical/>
        <horizontal/>
      </border>
    </dxf>
    <dxf>
      <border>
        <right style="dashed">
          <color theme="1"/>
        </right>
        <vertical/>
        <horizontal/>
      </border>
    </dxf>
  </dxfs>
  <tableStyles count="0" defaultTableStyle="TableStyleMedium2" defaultPivotStyle="PivotStyleLight16"/>
  <colors>
    <mruColors>
      <color rgb="FF55D99D"/>
      <color rgb="FF00FF00"/>
      <color rgb="FFFFD700"/>
      <color rgb="FFFFF0B5"/>
      <color rgb="FFFF9966"/>
      <color rgb="FFFFD6B2"/>
      <color rgb="FFFF69B4"/>
      <color rgb="FFFFD1E6"/>
      <color rgb="FFFF007F"/>
      <color rgb="FFFFA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22" fmlaLink="$W$11" horiz="1" inc="5" max="50" noThreeD="1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38101</xdr:colOff>
          <xdr:row>9</xdr:row>
          <xdr:rowOff>0</xdr:rowOff>
        </xdr:from>
        <xdr:to>
          <xdr:col>22</xdr:col>
          <xdr:colOff>381000</xdr:colOff>
          <xdr:row>10</xdr:row>
          <xdr:rowOff>9525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A536-2CC0-4D0F-BD91-10C6D7F1BA93}">
  <dimension ref="A1:CE19"/>
  <sheetViews>
    <sheetView showGridLines="0" tabSelected="1" zoomScaleNormal="100" workbookViewId="0">
      <selection activeCell="F15" sqref="F15"/>
    </sheetView>
  </sheetViews>
  <sheetFormatPr defaultRowHeight="15.75" outlineLevelRow="1" outlineLevelCol="1" x14ac:dyDescent="0.25"/>
  <cols>
    <col min="1" max="1" width="1.625" customWidth="1"/>
    <col min="2" max="2" width="3.625" customWidth="1"/>
    <col min="3" max="4" width="3.625" hidden="1" customWidth="1" outlineLevel="1"/>
    <col min="5" max="5" width="4.625" customWidth="1" collapsed="1"/>
    <col min="6" max="6" width="20.625" customWidth="1"/>
    <col min="7" max="7" width="0.875" customWidth="1"/>
    <col min="8" max="8" width="5.625" customWidth="1"/>
    <col min="9" max="9" width="10.625" customWidth="1"/>
    <col min="10" max="10" width="2.625" customWidth="1"/>
    <col min="11" max="12" width="10.625" customWidth="1" outlineLevel="1"/>
    <col min="13" max="13" width="3.625" customWidth="1" outlineLevel="1"/>
    <col min="14" max="14" width="2.625" customWidth="1" outlineLevel="1"/>
    <col min="15" max="15" width="10.625" customWidth="1" outlineLevel="1"/>
    <col min="16" max="17" width="3.625" customWidth="1" outlineLevel="1"/>
    <col min="18" max="18" width="5.625" customWidth="1"/>
    <col min="19" max="20" width="10.625" customWidth="1"/>
    <col min="21" max="22" width="10.625" customWidth="1" outlineLevel="1"/>
    <col min="23" max="23" width="5.625" customWidth="1"/>
    <col min="24" max="83" width="2.625" customWidth="1"/>
  </cols>
  <sheetData>
    <row r="1" spans="1:83" s="1" customFormat="1" x14ac:dyDescent="0.25"/>
    <row r="2" spans="1:83" s="1" customFormat="1" ht="21" x14ac:dyDescent="0.25">
      <c r="B2" s="34" t="str">
        <f>Settings!$D$8</f>
        <v>Example Project</v>
      </c>
      <c r="S2" s="63" t="s">
        <v>28</v>
      </c>
      <c r="T2" s="64" t="str">
        <f>Settings!$D$10</f>
        <v>Wilson Tu</v>
      </c>
      <c r="AC2" s="33" t="s">
        <v>33</v>
      </c>
      <c r="AD2" s="90" cm="1">
        <f t="array" ref="AD2">project_start</f>
        <v>0</v>
      </c>
      <c r="AE2" s="90"/>
      <c r="AF2" s="90"/>
      <c r="AG2" s="90"/>
      <c r="AH2" s="35" t="s">
        <v>34</v>
      </c>
      <c r="AI2" s="90" cm="1">
        <f t="array" ref="AI2">project_end</f>
        <v>0</v>
      </c>
      <c r="AJ2" s="90"/>
      <c r="AK2" s="90"/>
      <c r="AL2" s="90"/>
      <c r="AM2" s="89" t="str" cm="1">
        <f t="array" ref="AM2">"("&amp;project_duration&amp;")"</f>
        <v>(0)</v>
      </c>
      <c r="AN2" s="89"/>
    </row>
    <row r="3" spans="1:83" s="1" customFormat="1" x14ac:dyDescent="0.25"/>
    <row r="4" spans="1:83" outlineLevel="1" x14ac:dyDescent="0.25"/>
    <row r="5" spans="1:83" outlineLevel="1" x14ac:dyDescent="0.25">
      <c r="X5" s="85" t="s">
        <v>47</v>
      </c>
      <c r="Y5" s="86"/>
      <c r="Z5" s="86"/>
      <c r="AA5" s="86"/>
      <c r="AB5" s="86"/>
      <c r="AC5" s="87"/>
      <c r="AG5" s="85" t="s">
        <v>47</v>
      </c>
      <c r="AH5" s="86"/>
      <c r="AI5" s="86"/>
      <c r="AJ5" s="86"/>
      <c r="AK5" s="86"/>
      <c r="AL5" s="87"/>
      <c r="AP5" s="85" t="s">
        <v>48</v>
      </c>
      <c r="AQ5" s="86"/>
      <c r="AR5" s="86"/>
      <c r="AS5" s="86"/>
      <c r="AT5" s="86"/>
      <c r="AU5" s="87"/>
      <c r="AY5" s="85" t="s">
        <v>50</v>
      </c>
      <c r="AZ5" s="86"/>
      <c r="BA5" s="86"/>
      <c r="BB5" s="86"/>
      <c r="BC5" s="86"/>
      <c r="BD5" s="87"/>
    </row>
    <row r="6" spans="1:83" outlineLevel="1" x14ac:dyDescent="0.25">
      <c r="X6" s="91" t="s">
        <v>57</v>
      </c>
      <c r="Y6" s="91"/>
      <c r="Z6" s="91"/>
      <c r="AA6" s="91"/>
      <c r="AB6" s="91"/>
      <c r="AC6" s="91"/>
      <c r="AG6" s="91" t="s">
        <v>53</v>
      </c>
      <c r="AH6" s="91"/>
      <c r="AI6" s="91"/>
      <c r="AJ6" s="91"/>
      <c r="AK6" s="91"/>
      <c r="AL6" s="91"/>
      <c r="AP6" s="91" t="s">
        <v>49</v>
      </c>
      <c r="AQ6" s="91"/>
      <c r="AR6" s="91"/>
      <c r="AS6" s="91"/>
      <c r="AT6" s="91"/>
      <c r="AU6" s="91"/>
      <c r="AY6" s="88" t="s">
        <v>51</v>
      </c>
      <c r="AZ6" s="88"/>
      <c r="BA6" s="88"/>
      <c r="BB6" s="88"/>
      <c r="BC6" s="88"/>
      <c r="BD6" s="88"/>
    </row>
    <row r="7" spans="1:83" outlineLevel="1" x14ac:dyDescent="0.25"/>
    <row r="9" spans="1:83" ht="3" customHeight="1" x14ac:dyDescent="0.25"/>
    <row r="10" spans="1:83" ht="17.100000000000001" customHeight="1" x14ac:dyDescent="0.25">
      <c r="K10" s="102" t="s">
        <v>3</v>
      </c>
      <c r="L10" s="103"/>
      <c r="M10" s="103"/>
      <c r="N10" s="103"/>
      <c r="O10" s="103"/>
      <c r="P10" s="103"/>
      <c r="Q10" s="103"/>
      <c r="R10" s="103"/>
      <c r="S10" s="103"/>
      <c r="T10" s="104"/>
      <c r="U10" s="100" t="s">
        <v>4</v>
      </c>
      <c r="V10" s="101"/>
      <c r="W10" s="82" t="s">
        <v>52</v>
      </c>
      <c r="X10" s="92" cm="1">
        <f t="array" aca="1" ref="X10" ca="1">WORKDAY(timeline_start,scroll_increment)</f>
        <v>44998</v>
      </c>
      <c r="Y10" s="92">
        <f ca="1">WORKDAY(X10,1)</f>
        <v>44999</v>
      </c>
      <c r="Z10" s="92">
        <f t="shared" ref="Z10:CE10" ca="1" si="0">WORKDAY(Y10,1)</f>
        <v>45000</v>
      </c>
      <c r="AA10" s="92">
        <f t="shared" ca="1" si="0"/>
        <v>45001</v>
      </c>
      <c r="AB10" s="92">
        <f t="shared" ca="1" si="0"/>
        <v>45002</v>
      </c>
      <c r="AC10" s="92">
        <f t="shared" ca="1" si="0"/>
        <v>45005</v>
      </c>
      <c r="AD10" s="92">
        <f t="shared" ca="1" si="0"/>
        <v>45006</v>
      </c>
      <c r="AE10" s="92">
        <f t="shared" ca="1" si="0"/>
        <v>45007</v>
      </c>
      <c r="AF10" s="92">
        <f t="shared" ca="1" si="0"/>
        <v>45008</v>
      </c>
      <c r="AG10" s="92">
        <f t="shared" ca="1" si="0"/>
        <v>45009</v>
      </c>
      <c r="AH10" s="92">
        <f t="shared" ca="1" si="0"/>
        <v>45012</v>
      </c>
      <c r="AI10" s="92">
        <f t="shared" ca="1" si="0"/>
        <v>45013</v>
      </c>
      <c r="AJ10" s="92">
        <f t="shared" ca="1" si="0"/>
        <v>45014</v>
      </c>
      <c r="AK10" s="92">
        <f t="shared" ca="1" si="0"/>
        <v>45015</v>
      </c>
      <c r="AL10" s="92">
        <f t="shared" ca="1" si="0"/>
        <v>45016</v>
      </c>
      <c r="AM10" s="92">
        <f t="shared" ca="1" si="0"/>
        <v>45019</v>
      </c>
      <c r="AN10" s="92">
        <f t="shared" ca="1" si="0"/>
        <v>45020</v>
      </c>
      <c r="AO10" s="92">
        <f t="shared" ca="1" si="0"/>
        <v>45021</v>
      </c>
      <c r="AP10" s="92">
        <f t="shared" ca="1" si="0"/>
        <v>45022</v>
      </c>
      <c r="AQ10" s="92">
        <f t="shared" ca="1" si="0"/>
        <v>45023</v>
      </c>
      <c r="AR10" s="92">
        <f t="shared" ca="1" si="0"/>
        <v>45026</v>
      </c>
      <c r="AS10" s="92">
        <f t="shared" ca="1" si="0"/>
        <v>45027</v>
      </c>
      <c r="AT10" s="92">
        <f t="shared" ca="1" si="0"/>
        <v>45028</v>
      </c>
      <c r="AU10" s="92">
        <f t="shared" ca="1" si="0"/>
        <v>45029</v>
      </c>
      <c r="AV10" s="92">
        <f t="shared" ca="1" si="0"/>
        <v>45030</v>
      </c>
      <c r="AW10" s="92">
        <f t="shared" ca="1" si="0"/>
        <v>45033</v>
      </c>
      <c r="AX10" s="92">
        <f t="shared" ca="1" si="0"/>
        <v>45034</v>
      </c>
      <c r="AY10" s="92">
        <f t="shared" ca="1" si="0"/>
        <v>45035</v>
      </c>
      <c r="AZ10" s="92">
        <f t="shared" ca="1" si="0"/>
        <v>45036</v>
      </c>
      <c r="BA10" s="92">
        <f t="shared" ca="1" si="0"/>
        <v>45037</v>
      </c>
      <c r="BB10" s="92">
        <f t="shared" ca="1" si="0"/>
        <v>45040</v>
      </c>
      <c r="BC10" s="92">
        <f t="shared" ca="1" si="0"/>
        <v>45041</v>
      </c>
      <c r="BD10" s="92">
        <f t="shared" ca="1" si="0"/>
        <v>45042</v>
      </c>
      <c r="BE10" s="92">
        <f t="shared" ca="1" si="0"/>
        <v>45043</v>
      </c>
      <c r="BF10" s="92">
        <f t="shared" ca="1" si="0"/>
        <v>45044</v>
      </c>
      <c r="BG10" s="92">
        <f t="shared" ca="1" si="0"/>
        <v>45047</v>
      </c>
      <c r="BH10" s="92">
        <f t="shared" ca="1" si="0"/>
        <v>45048</v>
      </c>
      <c r="BI10" s="92">
        <f t="shared" ca="1" si="0"/>
        <v>45049</v>
      </c>
      <c r="BJ10" s="92">
        <f t="shared" ca="1" si="0"/>
        <v>45050</v>
      </c>
      <c r="BK10" s="92">
        <f t="shared" ca="1" si="0"/>
        <v>45051</v>
      </c>
      <c r="BL10" s="92">
        <f t="shared" ca="1" si="0"/>
        <v>45054</v>
      </c>
      <c r="BM10" s="92">
        <f t="shared" ca="1" si="0"/>
        <v>45055</v>
      </c>
      <c r="BN10" s="92">
        <f t="shared" ca="1" si="0"/>
        <v>45056</v>
      </c>
      <c r="BO10" s="92">
        <f t="shared" ca="1" si="0"/>
        <v>45057</v>
      </c>
      <c r="BP10" s="92">
        <f t="shared" ca="1" si="0"/>
        <v>45058</v>
      </c>
      <c r="BQ10" s="92">
        <f t="shared" ca="1" si="0"/>
        <v>45061</v>
      </c>
      <c r="BR10" s="92">
        <f t="shared" ca="1" si="0"/>
        <v>45062</v>
      </c>
      <c r="BS10" s="92">
        <f t="shared" ca="1" si="0"/>
        <v>45063</v>
      </c>
      <c r="BT10" s="92">
        <f t="shared" ca="1" si="0"/>
        <v>45064</v>
      </c>
      <c r="BU10" s="92">
        <f t="shared" ca="1" si="0"/>
        <v>45065</v>
      </c>
      <c r="BV10" s="92">
        <f t="shared" ca="1" si="0"/>
        <v>45068</v>
      </c>
      <c r="BW10" s="92">
        <f t="shared" ca="1" si="0"/>
        <v>45069</v>
      </c>
      <c r="BX10" s="92">
        <f t="shared" ca="1" si="0"/>
        <v>45070</v>
      </c>
      <c r="BY10" s="92">
        <f t="shared" ca="1" si="0"/>
        <v>45071</v>
      </c>
      <c r="BZ10" s="92">
        <f t="shared" ca="1" si="0"/>
        <v>45072</v>
      </c>
      <c r="CA10" s="92">
        <f t="shared" ca="1" si="0"/>
        <v>45075</v>
      </c>
      <c r="CB10" s="92">
        <f t="shared" ca="1" si="0"/>
        <v>45076</v>
      </c>
      <c r="CC10" s="92">
        <f t="shared" ca="1" si="0"/>
        <v>45077</v>
      </c>
      <c r="CD10" s="92">
        <f t="shared" ca="1" si="0"/>
        <v>45078</v>
      </c>
      <c r="CE10" s="92">
        <f t="shared" ca="1" si="0"/>
        <v>45079</v>
      </c>
    </row>
    <row r="11" spans="1:83" ht="17.100000000000001" customHeight="1" x14ac:dyDescent="0.25">
      <c r="K11" s="94" t="s">
        <v>6</v>
      </c>
      <c r="L11" s="94"/>
      <c r="M11" s="94"/>
      <c r="N11" s="94"/>
      <c r="O11" s="94"/>
      <c r="P11" s="94"/>
      <c r="Q11" s="94"/>
      <c r="R11" s="94"/>
      <c r="S11" s="94"/>
      <c r="T11" s="94"/>
      <c r="U11" s="94" t="s">
        <v>5</v>
      </c>
      <c r="V11" s="94"/>
      <c r="W11" s="83">
        <v>0</v>
      </c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</row>
    <row r="12" spans="1:83" s="3" customFormat="1" ht="17.100000000000001" customHeight="1" x14ac:dyDescent="0.25">
      <c r="B12" s="93" t="s">
        <v>0</v>
      </c>
      <c r="C12" s="93"/>
      <c r="D12" s="93"/>
      <c r="E12" s="93" t="s">
        <v>2</v>
      </c>
      <c r="F12" s="93"/>
      <c r="G12" s="93"/>
      <c r="H12" s="93"/>
      <c r="I12" s="93"/>
      <c r="J12" s="93"/>
      <c r="K12" s="95" t="s">
        <v>74</v>
      </c>
      <c r="L12" s="96"/>
      <c r="M12" s="96"/>
      <c r="N12" s="96"/>
      <c r="O12" s="96"/>
      <c r="P12" s="96"/>
      <c r="Q12" s="96"/>
      <c r="R12" s="96"/>
      <c r="S12" s="96"/>
      <c r="T12" s="96"/>
      <c r="U12" s="97" t="s">
        <v>74</v>
      </c>
      <c r="V12" s="97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</row>
    <row r="13" spans="1:83" s="5" customFormat="1" ht="30" customHeight="1" x14ac:dyDescent="0.25">
      <c r="A13" s="77"/>
      <c r="B13" s="6" t="s">
        <v>7</v>
      </c>
      <c r="C13" s="7" t="s">
        <v>9</v>
      </c>
      <c r="D13" s="7" t="s">
        <v>10</v>
      </c>
      <c r="E13" s="9" t="s">
        <v>11</v>
      </c>
      <c r="F13" s="10" t="s">
        <v>12</v>
      </c>
      <c r="G13" s="11"/>
      <c r="H13" s="12" t="s">
        <v>13</v>
      </c>
      <c r="I13" s="13" t="s">
        <v>14</v>
      </c>
      <c r="J13" s="14" t="s">
        <v>15</v>
      </c>
      <c r="K13" s="15" t="s">
        <v>19</v>
      </c>
      <c r="L13" s="16" t="s">
        <v>20</v>
      </c>
      <c r="M13" s="15" t="s">
        <v>21</v>
      </c>
      <c r="N13" s="98" t="s">
        <v>22</v>
      </c>
      <c r="O13" s="99"/>
      <c r="P13" s="17" t="s">
        <v>23</v>
      </c>
      <c r="Q13" s="18" t="s">
        <v>24</v>
      </c>
      <c r="R13" s="19" t="s">
        <v>18</v>
      </c>
      <c r="S13" s="20" t="s">
        <v>16</v>
      </c>
      <c r="T13" s="21" t="s">
        <v>17</v>
      </c>
      <c r="U13" s="22" t="s">
        <v>16</v>
      </c>
      <c r="V13" s="23" t="s">
        <v>17</v>
      </c>
      <c r="W13" s="24" t="s">
        <v>25</v>
      </c>
      <c r="X13" s="36" t="str">
        <f ca="1">LEFT(TEXT(X10,"ddd"),1)</f>
        <v>M</v>
      </c>
      <c r="Y13" s="36" t="str">
        <f t="shared" ref="Y13:CE13" ca="1" si="1">LEFT(TEXT(Y10,"ddd"),1)</f>
        <v>T</v>
      </c>
      <c r="Z13" s="36" t="str">
        <f t="shared" ca="1" si="1"/>
        <v>W</v>
      </c>
      <c r="AA13" s="36" t="str">
        <f t="shared" ca="1" si="1"/>
        <v>T</v>
      </c>
      <c r="AB13" s="36" t="str">
        <f t="shared" ca="1" si="1"/>
        <v>F</v>
      </c>
      <c r="AC13" s="36" t="str">
        <f t="shared" ca="1" si="1"/>
        <v>M</v>
      </c>
      <c r="AD13" s="36" t="str">
        <f t="shared" ca="1" si="1"/>
        <v>T</v>
      </c>
      <c r="AE13" s="36" t="str">
        <f t="shared" ca="1" si="1"/>
        <v>W</v>
      </c>
      <c r="AF13" s="36" t="str">
        <f t="shared" ca="1" si="1"/>
        <v>T</v>
      </c>
      <c r="AG13" s="36" t="str">
        <f t="shared" ca="1" si="1"/>
        <v>F</v>
      </c>
      <c r="AH13" s="36" t="str">
        <f t="shared" ca="1" si="1"/>
        <v>M</v>
      </c>
      <c r="AI13" s="36" t="str">
        <f t="shared" ca="1" si="1"/>
        <v>T</v>
      </c>
      <c r="AJ13" s="36" t="str">
        <f t="shared" ca="1" si="1"/>
        <v>W</v>
      </c>
      <c r="AK13" s="36" t="str">
        <f t="shared" ca="1" si="1"/>
        <v>T</v>
      </c>
      <c r="AL13" s="36" t="str">
        <f t="shared" ca="1" si="1"/>
        <v>F</v>
      </c>
      <c r="AM13" s="36" t="str">
        <f t="shared" ca="1" si="1"/>
        <v>M</v>
      </c>
      <c r="AN13" s="36" t="str">
        <f t="shared" ca="1" si="1"/>
        <v>T</v>
      </c>
      <c r="AO13" s="36" t="str">
        <f t="shared" ca="1" si="1"/>
        <v>W</v>
      </c>
      <c r="AP13" s="36" t="str">
        <f t="shared" ca="1" si="1"/>
        <v>T</v>
      </c>
      <c r="AQ13" s="36" t="str">
        <f t="shared" ca="1" si="1"/>
        <v>F</v>
      </c>
      <c r="AR13" s="36" t="str">
        <f t="shared" ca="1" si="1"/>
        <v>M</v>
      </c>
      <c r="AS13" s="36" t="str">
        <f t="shared" ca="1" si="1"/>
        <v>T</v>
      </c>
      <c r="AT13" s="36" t="str">
        <f t="shared" ca="1" si="1"/>
        <v>W</v>
      </c>
      <c r="AU13" s="36" t="str">
        <f t="shared" ca="1" si="1"/>
        <v>T</v>
      </c>
      <c r="AV13" s="36" t="str">
        <f t="shared" ca="1" si="1"/>
        <v>F</v>
      </c>
      <c r="AW13" s="36" t="str">
        <f t="shared" ca="1" si="1"/>
        <v>M</v>
      </c>
      <c r="AX13" s="36" t="str">
        <f t="shared" ca="1" si="1"/>
        <v>T</v>
      </c>
      <c r="AY13" s="36" t="str">
        <f t="shared" ca="1" si="1"/>
        <v>W</v>
      </c>
      <c r="AZ13" s="36" t="str">
        <f t="shared" ca="1" si="1"/>
        <v>T</v>
      </c>
      <c r="BA13" s="36" t="str">
        <f t="shared" ca="1" si="1"/>
        <v>F</v>
      </c>
      <c r="BB13" s="36" t="str">
        <f t="shared" ca="1" si="1"/>
        <v>M</v>
      </c>
      <c r="BC13" s="36" t="str">
        <f t="shared" ca="1" si="1"/>
        <v>T</v>
      </c>
      <c r="BD13" s="36" t="str">
        <f t="shared" ca="1" si="1"/>
        <v>W</v>
      </c>
      <c r="BE13" s="36" t="str">
        <f t="shared" ca="1" si="1"/>
        <v>T</v>
      </c>
      <c r="BF13" s="36" t="str">
        <f t="shared" ca="1" si="1"/>
        <v>F</v>
      </c>
      <c r="BG13" s="36" t="str">
        <f t="shared" ca="1" si="1"/>
        <v>M</v>
      </c>
      <c r="BH13" s="36" t="str">
        <f t="shared" ca="1" si="1"/>
        <v>T</v>
      </c>
      <c r="BI13" s="36" t="str">
        <f t="shared" ca="1" si="1"/>
        <v>W</v>
      </c>
      <c r="BJ13" s="36" t="str">
        <f t="shared" ca="1" si="1"/>
        <v>T</v>
      </c>
      <c r="BK13" s="36" t="str">
        <f t="shared" ca="1" si="1"/>
        <v>F</v>
      </c>
      <c r="BL13" s="36" t="str">
        <f t="shared" ca="1" si="1"/>
        <v>M</v>
      </c>
      <c r="BM13" s="36" t="str">
        <f t="shared" ca="1" si="1"/>
        <v>T</v>
      </c>
      <c r="BN13" s="36" t="str">
        <f t="shared" ca="1" si="1"/>
        <v>W</v>
      </c>
      <c r="BO13" s="36" t="str">
        <f t="shared" ca="1" si="1"/>
        <v>T</v>
      </c>
      <c r="BP13" s="36" t="str">
        <f t="shared" ca="1" si="1"/>
        <v>F</v>
      </c>
      <c r="BQ13" s="36" t="str">
        <f t="shared" ca="1" si="1"/>
        <v>M</v>
      </c>
      <c r="BR13" s="36" t="str">
        <f t="shared" ca="1" si="1"/>
        <v>T</v>
      </c>
      <c r="BS13" s="36" t="str">
        <f t="shared" ca="1" si="1"/>
        <v>W</v>
      </c>
      <c r="BT13" s="36" t="str">
        <f t="shared" ca="1" si="1"/>
        <v>T</v>
      </c>
      <c r="BU13" s="36" t="str">
        <f t="shared" ca="1" si="1"/>
        <v>F</v>
      </c>
      <c r="BV13" s="36" t="str">
        <f t="shared" ca="1" si="1"/>
        <v>M</v>
      </c>
      <c r="BW13" s="36" t="str">
        <f t="shared" ca="1" si="1"/>
        <v>T</v>
      </c>
      <c r="BX13" s="36" t="str">
        <f t="shared" ca="1" si="1"/>
        <v>W</v>
      </c>
      <c r="BY13" s="36" t="str">
        <f t="shared" ca="1" si="1"/>
        <v>T</v>
      </c>
      <c r="BZ13" s="36" t="str">
        <f t="shared" ca="1" si="1"/>
        <v>F</v>
      </c>
      <c r="CA13" s="36" t="str">
        <f t="shared" ca="1" si="1"/>
        <v>M</v>
      </c>
      <c r="CB13" s="36" t="str">
        <f t="shared" ca="1" si="1"/>
        <v>T</v>
      </c>
      <c r="CC13" s="36" t="str">
        <f t="shared" ca="1" si="1"/>
        <v>W</v>
      </c>
      <c r="CD13" s="36" t="str">
        <f t="shared" ca="1" si="1"/>
        <v>T</v>
      </c>
      <c r="CE13" s="36" t="str">
        <f t="shared" ca="1" si="1"/>
        <v>F</v>
      </c>
    </row>
    <row r="14" spans="1:83" ht="3" customHeight="1" x14ac:dyDescent="0.25">
      <c r="B14" s="70"/>
      <c r="C14" s="37"/>
      <c r="D14" s="37"/>
      <c r="E14" s="38"/>
      <c r="F14" s="37"/>
      <c r="G14" s="8"/>
      <c r="H14" s="37"/>
      <c r="I14" s="37"/>
      <c r="J14" s="37"/>
      <c r="K14" s="39"/>
      <c r="L14" s="40"/>
      <c r="M14" s="39"/>
      <c r="N14" s="37"/>
      <c r="O14" s="37"/>
      <c r="P14" s="37"/>
      <c r="Q14" s="41"/>
      <c r="R14" s="42"/>
      <c r="S14" s="43"/>
      <c r="T14" s="44"/>
      <c r="U14" s="45"/>
      <c r="V14" s="46"/>
      <c r="W14" s="4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</row>
    <row r="15" spans="1:83" s="2" customFormat="1" ht="12.75" x14ac:dyDescent="0.25">
      <c r="A15" s="76"/>
      <c r="B15" s="71">
        <f t="shared" ref="B15:B19" si="2">IF(ROW(id)=ROW($B$13)+2,1,MAX(prev_col_range)+1)</f>
        <v>1</v>
      </c>
      <c r="C15" s="84">
        <f>IF(type&lt;&gt;"",IF(ROW(stage_id)=ROW($C$13)+2,1,IF(type="S",MAX(prev_col_range)+1,MAX(prev_col_range))),-1)</f>
        <v>1</v>
      </c>
      <c r="D15" s="84">
        <f>_xlfn.IFNA(IF(OR(type="T",type="M"),MATCH(role,Settings!$I$9:$I$16,0),-1),-1)</f>
        <v>-1</v>
      </c>
      <c r="E15" s="49" t="s">
        <v>8</v>
      </c>
      <c r="F15" s="48" t="s">
        <v>54</v>
      </c>
      <c r="G15" s="50"/>
      <c r="H15" s="61" t="str">
        <f>_xlfn.IFNA(INDEX(Settings!$P$9:$P$28,MATCH(team_member,Settings!$N$9:$N$28,0)),"")</f>
        <v/>
      </c>
      <c r="I15" s="48"/>
      <c r="J15" s="62"/>
      <c r="K15" s="65">
        <f>MIN(S16:S19)</f>
        <v>0</v>
      </c>
      <c r="L15" s="66"/>
      <c r="M15" s="72"/>
      <c r="N15" s="61" t="str">
        <f t="shared" ref="N15:N19" si="3">IF(d.id&lt;&gt;"",IF(d.id&lt;id,"⬉",IF(d.id&gt;id,"⬋","")),"")</f>
        <v/>
      </c>
      <c r="O15" s="74" t="str" cm="1">
        <f t="array" ref="O15">IFERROR("(" &amp; d.type &amp; ") " &amp; IF(LEN(d.name) &gt; 7, LEFT(d.name,7) &amp; "…", d.name), "")</f>
        <v/>
      </c>
      <c r="P15" s="73" t="s">
        <v>45</v>
      </c>
      <c r="Q15" s="75"/>
      <c r="R15" s="69">
        <f>IFERROR(NETWORKDAYS(plan_start,MAX(T16:T19)),0)</f>
        <v>0</v>
      </c>
      <c r="S15" s="67" t="str" cm="1">
        <f t="array" ref="S15">IFERROR(IF(ind.start&gt;0,ind.start,IF(ind.end&lt;&gt;"",plan_start_calculation,IF(d.id&lt;&gt;"",IF(OR(d.conn="FS",d.conn=""),fs_calculation,IF(d.conn="SS",ss_calculation,plan_start_calculation)),""))),"")</f>
        <v/>
      </c>
      <c r="T15" s="68" t="str" cm="1">
        <f t="array" ref="T15">IFERROR(IF(ind.start&lt;&gt;"",plan_end_calculation,IF(ind.end&lt;&gt;"",ind.end,IF(d.id&lt;&gt;"",IF(d.conn="SF",sf_calculation,IF(d.conn="FF",ff_calculation,plan_end_calculation)),""))),"")</f>
        <v/>
      </c>
      <c r="U15" s="78"/>
      <c r="V15" s="79"/>
      <c r="W15" s="80" cm="1">
        <f t="array" ref="W15">IFERROR(SUM(W16:W19*R16:R19)/SUM(R16:R19),0)</f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v>0</v>
      </c>
      <c r="BO15" s="81">
        <v>0</v>
      </c>
      <c r="BP15" s="81"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v>0</v>
      </c>
    </row>
    <row r="16" spans="1:83" s="2" customFormat="1" ht="12.75" x14ac:dyDescent="0.25">
      <c r="A16" s="76"/>
      <c r="B16" s="71">
        <f t="shared" si="2"/>
        <v>2</v>
      </c>
      <c r="C16" s="84">
        <f>IF(type&lt;&gt;"",IF(ROW(stage_id)=ROW($C$13)+2,1,IF(type="S",MAX(prev_col_range)+1,MAX(prev_col_range))),-1)</f>
        <v>1</v>
      </c>
      <c r="D16" s="84">
        <f>_xlfn.IFNA(IF(OR(type="T",type="M"),MATCH(role,Settings!$I$9:$I$16,0),-1),-1)</f>
        <v>-1</v>
      </c>
      <c r="E16" s="49" t="s">
        <v>36</v>
      </c>
      <c r="F16" s="48" t="s">
        <v>55</v>
      </c>
      <c r="G16" s="50"/>
      <c r="H16" s="61" t="str">
        <f>_xlfn.IFNA(INDEX(Settings!$P$9:$P$28,MATCH(team_member,Settings!$N$9:$N$28,0)),"")</f>
        <v/>
      </c>
      <c r="I16" s="48"/>
      <c r="J16" s="62"/>
      <c r="K16" s="65"/>
      <c r="L16" s="66"/>
      <c r="M16" s="72"/>
      <c r="N16" s="61" t="str">
        <f t="shared" si="3"/>
        <v/>
      </c>
      <c r="O16" s="74" t="str" cm="1">
        <f t="array" ref="O16">IFERROR("(" &amp; d.type &amp; ") " &amp; IF(LEN(d.name) &gt; 7, LEFT(d.name,7) &amp; "…", d.name), "")</f>
        <v/>
      </c>
      <c r="P16" s="73" t="s">
        <v>45</v>
      </c>
      <c r="Q16" s="75"/>
      <c r="R16" s="69"/>
      <c r="S16" s="67" t="str" cm="1">
        <f t="array" ref="S16">IFERROR(IF(ind.start&gt;0,ind.start,IF(ind.end&lt;&gt;"",plan_start_calculation,IF(d.id&lt;&gt;"",IF(OR(d.conn="FS",d.conn=""),fs_calculation,IF(d.conn="SS",ss_calculation,plan_start_calculation)),""))),"")</f>
        <v/>
      </c>
      <c r="T16" s="68" t="str" cm="1">
        <f t="array" ref="T16">IFERROR(IF(ind.start&lt;&gt;"",plan_end_calculation,IF(ind.end&lt;&gt;"",ind.end,IF(d.id&lt;&gt;"",IF(d.conn="SF",sf_calculation,IF(d.conn="FF",ff_calculation,plan_end_calculation)),""))),"")</f>
        <v/>
      </c>
      <c r="U16" s="78"/>
      <c r="V16" s="79"/>
      <c r="W16" s="80"/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v>0</v>
      </c>
      <c r="BO16" s="81">
        <v>0</v>
      </c>
      <c r="BP16" s="81"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v>0</v>
      </c>
    </row>
    <row r="17" spans="1:83" s="2" customFormat="1" ht="12.75" x14ac:dyDescent="0.25">
      <c r="A17" s="76"/>
      <c r="B17" s="71">
        <f t="shared" si="2"/>
        <v>3</v>
      </c>
      <c r="C17" s="84">
        <f>IF(type&lt;&gt;"",IF(ROW(stage_id)=ROW($C$13)+2,1,IF(type="S",MAX(prev_col_range)+1,MAX(prev_col_range))),-1)</f>
        <v>1</v>
      </c>
      <c r="D17" s="84">
        <f>_xlfn.IFNA(IF(OR(type="T",type="M"),MATCH(role,Settings!$I$9:$I$16,0),-1),-1)</f>
        <v>-1</v>
      </c>
      <c r="E17" s="49" t="s">
        <v>36</v>
      </c>
      <c r="F17" s="48" t="s">
        <v>37</v>
      </c>
      <c r="G17" s="50"/>
      <c r="H17" s="61" t="str">
        <f>_xlfn.IFNA(INDEX(Settings!$P$9:$P$28,MATCH(team_member,Settings!$N$9:$N$28,0)),"")</f>
        <v/>
      </c>
      <c r="I17" s="48"/>
      <c r="J17" s="62"/>
      <c r="K17" s="65"/>
      <c r="L17" s="66"/>
      <c r="M17" s="72"/>
      <c r="N17" s="61" t="str">
        <f t="shared" si="3"/>
        <v/>
      </c>
      <c r="O17" s="74" t="str" cm="1">
        <f t="array" ref="O17">IFERROR("(" &amp; d.type &amp; ") " &amp; IF(LEN(d.name) &gt; 7, LEFT(d.name,7) &amp; "…", d.name), "")</f>
        <v/>
      </c>
      <c r="P17" s="73" t="s">
        <v>45</v>
      </c>
      <c r="Q17" s="75"/>
      <c r="R17" s="69"/>
      <c r="S17" s="67" t="str" cm="1">
        <f t="array" ref="S17">IFERROR(IF(ind.start&gt;0,ind.start,IF(ind.end&lt;&gt;"",plan_start_calculation,IF(d.id&lt;&gt;"",IF(OR(d.conn="FS",d.conn=""),fs_calculation,IF(d.conn="SS",ss_calculation,plan_start_calculation)),""))),"")</f>
        <v/>
      </c>
      <c r="T17" s="68" t="str" cm="1">
        <f t="array" ref="T17">IFERROR(IF(ind.start&lt;&gt;"",plan_end_calculation,IF(ind.end&lt;&gt;"",ind.end,IF(d.id&lt;&gt;"",IF(d.conn="SF",sf_calculation,IF(d.conn="FF",ff_calculation,plan_end_calculation)),""))),"")</f>
        <v/>
      </c>
      <c r="U17" s="78"/>
      <c r="V17" s="79"/>
      <c r="W17" s="80"/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v>0</v>
      </c>
      <c r="BO17" s="81">
        <v>0</v>
      </c>
      <c r="BP17" s="81"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v>0</v>
      </c>
    </row>
    <row r="18" spans="1:83" s="2" customFormat="1" ht="12.75" x14ac:dyDescent="0.25">
      <c r="A18" s="76"/>
      <c r="B18" s="71">
        <f t="shared" si="2"/>
        <v>4</v>
      </c>
      <c r="C18" s="84">
        <f>IF(type&lt;&gt;"",IF(ROW(stage_id)=ROW($C$13)+2,1,IF(type="S",MAX(prev_col_range)+1,MAX(prev_col_range))),-1)</f>
        <v>1</v>
      </c>
      <c r="D18" s="84">
        <f>_xlfn.IFNA(IF(OR(type="T",type="M"),MATCH(role,Settings!$I$9:$I$16,0),-1),-1)</f>
        <v>-1</v>
      </c>
      <c r="E18" s="49" t="s">
        <v>36</v>
      </c>
      <c r="F18" s="48" t="s">
        <v>38</v>
      </c>
      <c r="G18" s="50"/>
      <c r="H18" s="61" t="str">
        <f>_xlfn.IFNA(INDEX(Settings!$P$9:$P$28,MATCH(team_member,Settings!$N$9:$N$28,0)),"")</f>
        <v/>
      </c>
      <c r="I18" s="48"/>
      <c r="J18" s="62"/>
      <c r="K18" s="65"/>
      <c r="L18" s="66"/>
      <c r="M18" s="72"/>
      <c r="N18" s="61" t="str">
        <f t="shared" si="3"/>
        <v/>
      </c>
      <c r="O18" s="74" t="str" cm="1">
        <f t="array" ref="O18">IFERROR("(" &amp; d.type &amp; ") " &amp; IF(LEN(d.name) &gt; 7, LEFT(d.name,7) &amp; "…", d.name), "")</f>
        <v/>
      </c>
      <c r="P18" s="73" t="s">
        <v>45</v>
      </c>
      <c r="Q18" s="75"/>
      <c r="R18" s="69"/>
      <c r="S18" s="67" t="str" cm="1">
        <f t="array" ref="S18">IFERROR(IF(ind.start&gt;0,ind.start,IF(ind.end&lt;&gt;"",plan_start_calculation,IF(d.id&lt;&gt;"",IF(OR(d.conn="FS",d.conn=""),fs_calculation,IF(d.conn="SS",ss_calculation,plan_start_calculation)),""))),"")</f>
        <v/>
      </c>
      <c r="T18" s="68" t="str" cm="1">
        <f t="array" ref="T18">IFERROR(IF(ind.start&lt;&gt;"",plan_end_calculation,IF(ind.end&lt;&gt;"",ind.end,IF(d.id&lt;&gt;"",IF(d.conn="SF",sf_calculation,IF(d.conn="FF",ff_calculation,plan_end_calculation)),""))),"")</f>
        <v/>
      </c>
      <c r="U18" s="78"/>
      <c r="V18" s="79"/>
      <c r="W18" s="80"/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</row>
    <row r="19" spans="1:83" s="2" customFormat="1" ht="12.75" x14ac:dyDescent="0.25">
      <c r="A19" s="76"/>
      <c r="B19" s="71">
        <f t="shared" si="2"/>
        <v>5</v>
      </c>
      <c r="C19" s="84">
        <f>IF(type&lt;&gt;"",IF(ROW(stage_id)=ROW($C$13)+2,1,IF(type="S",MAX(prev_col_range)+1,MAX(prev_col_range))),-1)</f>
        <v>1</v>
      </c>
      <c r="D19" s="84">
        <f>_xlfn.IFNA(IF(OR(type="T",type="M"),MATCH(role,Settings!$I$9:$I$16,0),-1),-1)</f>
        <v>-1</v>
      </c>
      <c r="E19" s="49" t="s">
        <v>35</v>
      </c>
      <c r="F19" s="48" t="s">
        <v>56</v>
      </c>
      <c r="G19" s="50"/>
      <c r="H19" s="61" t="str">
        <f>_xlfn.IFNA(INDEX(Settings!$P$9:$P$28,MATCH(team_member,Settings!$N$9:$N$28,0)),"")</f>
        <v/>
      </c>
      <c r="I19" s="48"/>
      <c r="J19" s="62"/>
      <c r="K19" s="65"/>
      <c r="L19" s="66"/>
      <c r="M19" s="72"/>
      <c r="N19" s="61" t="str">
        <f t="shared" si="3"/>
        <v/>
      </c>
      <c r="O19" s="74" t="str" cm="1">
        <f t="array" ref="O19">IFERROR("(" &amp; d.type &amp; ") " &amp; IF(LEN(d.name) &gt; 7, LEFT(d.name,7) &amp; "…", d.name), "")</f>
        <v/>
      </c>
      <c r="P19" s="73" t="s">
        <v>46</v>
      </c>
      <c r="Q19" s="75"/>
      <c r="R19" s="69"/>
      <c r="S19" s="67" t="str" cm="1">
        <f t="array" ref="S19">IFERROR(IF(ind.start&gt;0,ind.start,IF(ind.end&lt;&gt;"",plan_start_calculation,IF(d.id&lt;&gt;"",IF(OR(d.conn="FS",d.conn=""),fs_calculation,IF(d.conn="SS",ss_calculation,plan_start_calculation)),""))),"")</f>
        <v/>
      </c>
      <c r="T19" s="68" t="str" cm="1">
        <f t="array" ref="T19">IFERROR(IF(ind.start&lt;&gt;"",plan_end_calculation,IF(ind.end&lt;&gt;"",ind.end,IF(d.id&lt;&gt;"",IF(d.conn="SF",sf_calculation,IF(d.conn="FF",ff_calculation,plan_end_calculation)),""))),"")</f>
        <v/>
      </c>
      <c r="U19" s="78"/>
      <c r="V19" s="79"/>
      <c r="W19" s="80">
        <f>IF(COUNTBLANK(W16:W18)&gt;0,0,1*(SUM(W16:W18)=COUNTA(W16:W18)))</f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</row>
  </sheetData>
  <mergeCells count="80">
    <mergeCell ref="X5:AC5"/>
    <mergeCell ref="X6:AC6"/>
    <mergeCell ref="AY10:AY12"/>
    <mergeCell ref="AZ10:AZ12"/>
    <mergeCell ref="BA10:BA12"/>
    <mergeCell ref="AL10:AL12"/>
    <mergeCell ref="AA10:AA12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J10:AJ12"/>
    <mergeCell ref="BB10:BB12"/>
    <mergeCell ref="BC10:BC12"/>
    <mergeCell ref="AX10:AX12"/>
    <mergeCell ref="AM10:AM12"/>
    <mergeCell ref="AN10:AN12"/>
    <mergeCell ref="AO10:AO12"/>
    <mergeCell ref="AU10:AU12"/>
    <mergeCell ref="AV10:AV12"/>
    <mergeCell ref="AW10:AW12"/>
    <mergeCell ref="AP10:AP12"/>
    <mergeCell ref="AQ10:AQ12"/>
    <mergeCell ref="AR10:AR12"/>
    <mergeCell ref="AS10:AS12"/>
    <mergeCell ref="AT10:AT12"/>
    <mergeCell ref="CC10:CC12"/>
    <mergeCell ref="BE10:BE12"/>
    <mergeCell ref="BF10:BF12"/>
    <mergeCell ref="BG10:BG12"/>
    <mergeCell ref="BH10:BH12"/>
    <mergeCell ref="BI10:BI12"/>
    <mergeCell ref="BK10:BK12"/>
    <mergeCell ref="BL10:BL12"/>
    <mergeCell ref="BM10:BM12"/>
    <mergeCell ref="BN10:BN12"/>
    <mergeCell ref="BV10:BV12"/>
    <mergeCell ref="BO10:BO12"/>
    <mergeCell ref="CD10:CD12"/>
    <mergeCell ref="CE10:CE12"/>
    <mergeCell ref="CA10:CA12"/>
    <mergeCell ref="CB10:CB12"/>
    <mergeCell ref="BD10:BD12"/>
    <mergeCell ref="BW10:BW12"/>
    <mergeCell ref="BX10:BX12"/>
    <mergeCell ref="BY10:BY12"/>
    <mergeCell ref="BZ10:BZ12"/>
    <mergeCell ref="BQ10:BQ12"/>
    <mergeCell ref="BR10:BR12"/>
    <mergeCell ref="BS10:BS12"/>
    <mergeCell ref="BT10:BT12"/>
    <mergeCell ref="BU10:BU12"/>
    <mergeCell ref="BP10:BP12"/>
    <mergeCell ref="BJ10:BJ12"/>
    <mergeCell ref="N13:O13"/>
    <mergeCell ref="X10:X12"/>
    <mergeCell ref="U10:V10"/>
    <mergeCell ref="K10:T10"/>
    <mergeCell ref="Y10:Y12"/>
    <mergeCell ref="AK10:AK12"/>
    <mergeCell ref="Z10:Z12"/>
    <mergeCell ref="B12:D12"/>
    <mergeCell ref="E12:J12"/>
    <mergeCell ref="K11:T11"/>
    <mergeCell ref="U11:V11"/>
    <mergeCell ref="K12:T12"/>
    <mergeCell ref="U12:V12"/>
    <mergeCell ref="AY5:BD5"/>
    <mergeCell ref="AY6:BD6"/>
    <mergeCell ref="AM2:AN2"/>
    <mergeCell ref="AI2:AL2"/>
    <mergeCell ref="AD2:AG2"/>
    <mergeCell ref="AP5:AU5"/>
    <mergeCell ref="AP6:AU6"/>
    <mergeCell ref="AG5:AL5"/>
    <mergeCell ref="AG6:AL6"/>
  </mergeCells>
  <phoneticPr fontId="2" type="noConversion"/>
  <conditionalFormatting sqref="X10:CE19">
    <cfRule type="expression" dxfId="64" priority="2">
      <formula>IF(hightlight="Today",date=WORKDAY(TODAY()-1,1),date=hightlight)</formula>
    </cfRule>
    <cfRule type="expression" dxfId="63" priority="4">
      <formula xml:space="preserve"> WEEKDAY(date,2)&gt;WEEKDAY(next_date,2)</formula>
    </cfRule>
  </conditionalFormatting>
  <conditionalFormatting sqref="B15:CE19">
    <cfRule type="expression" dxfId="62" priority="3">
      <formula>type="S"</formula>
    </cfRule>
  </conditionalFormatting>
  <conditionalFormatting sqref="F15:F19">
    <cfRule type="expression" dxfId="61" priority="65">
      <formula>OR(type="T",type="M")</formula>
    </cfRule>
  </conditionalFormatting>
  <conditionalFormatting sqref="G15:G19">
    <cfRule type="expression" dxfId="60" priority="11" stopIfTrue="1">
      <formula>OR(color_code=901,color_code=902)</formula>
    </cfRule>
    <cfRule type="expression" dxfId="59" priority="33" stopIfTrue="1">
      <formula>OR(color_code=101,color_code=104)</formula>
    </cfRule>
    <cfRule type="expression" dxfId="58" priority="34" stopIfTrue="1">
      <formula>OR(color_code=102,color_code=103)</formula>
    </cfRule>
    <cfRule type="expression" dxfId="57" priority="35" stopIfTrue="1">
      <formula>OR(color_code=201,color_code=204)</formula>
    </cfRule>
    <cfRule type="expression" dxfId="56" priority="36" stopIfTrue="1">
      <formula>OR(color_code=202,color_code=203)</formula>
    </cfRule>
    <cfRule type="expression" dxfId="55" priority="37" stopIfTrue="1">
      <formula>OR(color_code=301,color_code=304)</formula>
    </cfRule>
    <cfRule type="expression" dxfId="54" priority="38" stopIfTrue="1">
      <formula>OR(color_code=302,color_code=303)</formula>
    </cfRule>
    <cfRule type="expression" dxfId="53" priority="39" stopIfTrue="1">
      <formula>OR(color_code=401,color_code=404)</formula>
    </cfRule>
    <cfRule type="expression" dxfId="52" priority="40" stopIfTrue="1">
      <formula>OR(color_code=402,color_code=403)</formula>
    </cfRule>
    <cfRule type="expression" dxfId="51" priority="41" stopIfTrue="1">
      <formula>OR(color_code=501,color_code=504)</formula>
    </cfRule>
    <cfRule type="expression" dxfId="50" priority="42" stopIfTrue="1">
      <formula>OR(color_code=502,color_code=503)</formula>
    </cfRule>
    <cfRule type="expression" dxfId="49" priority="43" stopIfTrue="1">
      <formula>OR(color_code=601,color_code=604)</formula>
    </cfRule>
    <cfRule type="expression" dxfId="48" priority="44" stopIfTrue="1">
      <formula>OR(color_code=602,color_code=603)</formula>
    </cfRule>
    <cfRule type="expression" dxfId="47" priority="45" stopIfTrue="1">
      <formula>OR(color_code=701,color_code=704)</formula>
    </cfRule>
    <cfRule type="expression" dxfId="46" priority="46" stopIfTrue="1">
      <formula>OR(color_code=702,color_code=703)</formula>
    </cfRule>
    <cfRule type="expression" dxfId="45" priority="50" stopIfTrue="1">
      <formula>OR(color_code=801,color_code=804)</formula>
    </cfRule>
    <cfRule type="expression" dxfId="44" priority="58" stopIfTrue="1">
      <formula>OR(color_code=802,color_code=803)</formula>
    </cfRule>
    <cfRule type="expression" dxfId="43" priority="63" stopIfTrue="1">
      <formula>color_code=1</formula>
    </cfRule>
    <cfRule type="expression" dxfId="42" priority="64">
      <formula>OR(color_code=2, color_code=3)</formula>
    </cfRule>
  </conditionalFormatting>
  <conditionalFormatting sqref="X15:CE19">
    <cfRule type="expression" dxfId="41" priority="6">
      <formula>AND(display="Plan vs Base", item_in_base, OR(type="S", type="T"))</formula>
    </cfRule>
    <cfRule type="expression" dxfId="40" priority="7">
      <formula>AND(display="Plan vs Base", item_in_base, NOT(item_in_plan), type="M")</formula>
    </cfRule>
    <cfRule type="expression" priority="8" stopIfTrue="1">
      <formula>NOT(item_in_plan)</formula>
    </cfRule>
    <cfRule type="expression" dxfId="39" priority="9" stopIfTrue="1">
      <formula>AND(show_progress="Yes", item_in_complete, OR(type="S", type="T"))</formula>
    </cfRule>
    <cfRule type="expression" dxfId="38" priority="10" stopIfTrue="1">
      <formula>AND(show_progress="Yes", item_in_complete, type="M")</formula>
    </cfRule>
    <cfRule type="expression" dxfId="37" priority="12" stopIfTrue="1">
      <formula>color_code=901</formula>
    </cfRule>
    <cfRule type="expression" dxfId="36" priority="13" stopIfTrue="1">
      <formula>color_code=902</formula>
    </cfRule>
    <cfRule type="expression" dxfId="35" priority="14" stopIfTrue="1">
      <formula>color_code=101</formula>
    </cfRule>
    <cfRule type="expression" dxfId="34" priority="15" stopIfTrue="1">
      <formula>color_code=102</formula>
    </cfRule>
    <cfRule type="expression" dxfId="33" priority="16" stopIfTrue="1">
      <formula>OR(color_code=103,color_code=104)</formula>
    </cfRule>
    <cfRule type="expression" dxfId="32" priority="17" stopIfTrue="1">
      <formula>color_code=201</formula>
    </cfRule>
    <cfRule type="expression" dxfId="31" priority="18" stopIfTrue="1">
      <formula>color_code=202</formula>
    </cfRule>
    <cfRule type="expression" dxfId="30" priority="19" stopIfTrue="1">
      <formula>OR(color_code=203,color_code=204)</formula>
    </cfRule>
    <cfRule type="expression" dxfId="29" priority="20" stopIfTrue="1">
      <formula>color_code=301</formula>
    </cfRule>
    <cfRule type="expression" dxfId="28" priority="21" stopIfTrue="1">
      <formula>color_code=302</formula>
    </cfRule>
    <cfRule type="expression" dxfId="27" priority="22" stopIfTrue="1">
      <formula>OR(color_code=303,color_code=304)</formula>
    </cfRule>
    <cfRule type="expression" dxfId="26" priority="23" stopIfTrue="1">
      <formula>color_code=401</formula>
    </cfRule>
    <cfRule type="expression" dxfId="25" priority="24" stopIfTrue="1">
      <formula>color_code=402</formula>
    </cfRule>
    <cfRule type="expression" dxfId="24" priority="25" stopIfTrue="1">
      <formula>OR(color_code=403,color_code=404)</formula>
    </cfRule>
    <cfRule type="expression" dxfId="23" priority="26" stopIfTrue="1">
      <formula>color_code=501</formula>
    </cfRule>
    <cfRule type="expression" dxfId="22" priority="27" stopIfTrue="1">
      <formula>color_code=502</formula>
    </cfRule>
    <cfRule type="expression" dxfId="21" priority="28" stopIfTrue="1">
      <formula>OR(color_code=503,color_code=504)</formula>
    </cfRule>
    <cfRule type="expression" dxfId="20" priority="29" stopIfTrue="1">
      <formula>color_code=601</formula>
    </cfRule>
    <cfRule type="expression" dxfId="19" priority="30" stopIfTrue="1">
      <formula>color_code=602</formula>
    </cfRule>
    <cfRule type="expression" dxfId="18" priority="31" stopIfTrue="1">
      <formula>OR(color_code=603,color_code=604)</formula>
    </cfRule>
    <cfRule type="expression" dxfId="17" priority="32" stopIfTrue="1">
      <formula>color_code=701</formula>
    </cfRule>
    <cfRule type="expression" dxfId="16" priority="47" stopIfTrue="1">
      <formula>color_code=702</formula>
    </cfRule>
    <cfRule type="expression" dxfId="15" priority="48" stopIfTrue="1">
      <formula>OR(color_code=703,color_code=704)</formula>
    </cfRule>
    <cfRule type="expression" dxfId="14" priority="49" stopIfTrue="1">
      <formula>color_code=801</formula>
    </cfRule>
    <cfRule type="expression" dxfId="13" priority="59" stopIfTrue="1">
      <formula>color_code=802</formula>
    </cfRule>
    <cfRule type="expression" dxfId="12" priority="60" stopIfTrue="1">
      <formula>OR(color_code=803,color_code=804)</formula>
    </cfRule>
    <cfRule type="expression" dxfId="11" priority="61" stopIfTrue="1">
      <formula>color_code=1</formula>
    </cfRule>
    <cfRule type="expression" dxfId="10" priority="66" stopIfTrue="1">
      <formula>color_code=2</formula>
    </cfRule>
    <cfRule type="expression" dxfId="9" priority="67" stopIfTrue="1">
      <formula>color_code=3</formula>
    </cfRule>
  </conditionalFormatting>
  <conditionalFormatting sqref="L15:L19">
    <cfRule type="expression" dxfId="8" priority="57">
      <formula>ind.start&lt;&gt;""</formula>
    </cfRule>
  </conditionalFormatting>
  <conditionalFormatting sqref="W15:W19 R15:R19 K15:K19 M15:M19">
    <cfRule type="expression" dxfId="7" priority="56">
      <formula>_xlfn.ISFORMULA(K15)</formula>
    </cfRule>
  </conditionalFormatting>
  <conditionalFormatting sqref="K15:K19">
    <cfRule type="expression" dxfId="6" priority="55">
      <formula>AND(type="S",_xlfn.ISFORMULA(ind.start))</formula>
    </cfRule>
  </conditionalFormatting>
  <conditionalFormatting sqref="N15:Q19">
    <cfRule type="expression" dxfId="5" priority="53">
      <formula>d.id=""</formula>
    </cfRule>
  </conditionalFormatting>
  <conditionalFormatting sqref="M15:Q19">
    <cfRule type="expression" dxfId="4" priority="54">
      <formula>OR(ind.start&lt;&gt;"",ind.end&lt;&gt;"")</formula>
    </cfRule>
  </conditionalFormatting>
  <conditionalFormatting sqref="X9:CE9">
    <cfRule type="expression" dxfId="3" priority="52">
      <formula>AND(date&gt;=project_start,date&lt;=project_end)</formula>
    </cfRule>
  </conditionalFormatting>
  <conditionalFormatting sqref="X10:CE12">
    <cfRule type="expression" dxfId="2" priority="51">
      <formula>AND(date&gt;=project_start,date&lt;=project_end)</formula>
    </cfRule>
  </conditionalFormatting>
  <conditionalFormatting sqref="X10:CE13">
    <cfRule type="expression" dxfId="1" priority="1">
      <formula>IF(hightlight="Today",date=WORKDAY(TODAY()-1,1),date=hightlight)</formula>
    </cfRule>
  </conditionalFormatting>
  <dataValidations count="8">
    <dataValidation allowBlank="1" showInputMessage="1" showErrorMessage="1" promptTitle="Dropdown selection information" prompt="Available Dependency Connection Types:_x000a_FS: Finish-to-Start (forward)_x000a_SS: Start -to-Start (forward)_x000a_SF: Start -to- Finish (forward)_x000a_FF: Finish-to- Finish (forward)" sqref="P13" xr:uid="{D4906C7D-731C-47E7-B432-E4899FC26621}"/>
    <dataValidation type="list" allowBlank="1" showInputMessage="1" showErrorMessage="1" sqref="X6:AC6" xr:uid="{50E13C77-470C-4F61-A2AF-87D40328271D}">
      <formula1>"Default, Project Structure, Team Roles, Issues"</formula1>
    </dataValidation>
    <dataValidation type="list" allowBlank="1" showInputMessage="1" showErrorMessage="1" sqref="AG6:AL6" xr:uid="{B01AAB07-E36E-4ACB-A4FF-193EECAD4116}">
      <formula1>"Plan, Plan vs Base"</formula1>
    </dataValidation>
    <dataValidation type="list" allowBlank="1" showInputMessage="1" showErrorMessage="1" sqref="AP6:AU6" xr:uid="{20B960D2-3F33-4C5D-8DF4-6F1758C1765F}">
      <formula1>"Yes, No"</formula1>
    </dataValidation>
    <dataValidation type="list" allowBlank="1" showInputMessage="1" showErrorMessage="1" sqref="AY6:BD6" xr:uid="{14046529-F623-43D0-A42E-B04E20BF11B6}">
      <formula1>$W$10:$CE$10</formula1>
    </dataValidation>
    <dataValidation type="list" allowBlank="1" showInputMessage="1" showErrorMessage="1" sqref="E15:E19" xr:uid="{DE5E5017-F086-425B-B727-DE5844EED7F2}">
      <formula1>"S, T, M"</formula1>
    </dataValidation>
    <dataValidation type="list" allowBlank="1" showInputMessage="1" showErrorMessage="1" sqref="J15:J19" xr:uid="{6D5EAD7E-FB5B-40CC-AB19-E6C2C3573D63}">
      <formula1>"⚠"</formula1>
    </dataValidation>
    <dataValidation type="list" allowBlank="1" showInputMessage="1" showErrorMessage="1" sqref="P15:P19" xr:uid="{1B221EEC-F910-4DE5-B311-295155CD30BE}">
      <formula1>"FS, SS, SF, FF"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22</xdr:col>
                    <xdr:colOff>38100</xdr:colOff>
                    <xdr:row>9</xdr:row>
                    <xdr:rowOff>0</xdr:rowOff>
                  </from>
                  <to>
                    <xdr:col>22</xdr:col>
                    <xdr:colOff>381000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id="{3093E2B8-3AC1-4951-B223-F12A384D81FF}">
            <xm:f>ISNA(MATCH(team_member,Settings!$N$9:$N$28,0))</xm:f>
            <x14:dxf>
              <font>
                <color rgb="FFFF0000"/>
              </font>
            </x14:dxf>
          </x14:cfRule>
          <xm:sqref>I15:I19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41BCBF-006A-4779-A55A-58A3177BAFCA}">
          <x14:formula1>
            <xm:f>OFFSET(Settings!$N$9,,,COUNTA(Settings!$N$9:$N$28))</xm:f>
          </x14:formula1>
          <xm:sqref>I15:I19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79FC-A33C-4DD2-8E98-EB304214F6A7}">
  <dimension ref="B1:Q29"/>
  <sheetViews>
    <sheetView showGridLines="0" workbookViewId="0">
      <selection activeCell="I20" sqref="I20"/>
    </sheetView>
  </sheetViews>
  <sheetFormatPr defaultRowHeight="15.75" x14ac:dyDescent="0.25"/>
  <cols>
    <col min="2" max="2" width="3.625" customWidth="1"/>
    <col min="3" max="4" width="20.625" customWidth="1"/>
    <col min="5" max="5" width="3.625" customWidth="1"/>
    <col min="7" max="7" width="3.625" customWidth="1"/>
    <col min="8" max="8" width="20.625" customWidth="1"/>
    <col min="9" max="9" width="10.625" customWidth="1"/>
    <col min="10" max="10" width="5.625" customWidth="1"/>
    <col min="11" max="11" width="3.625" customWidth="1"/>
    <col min="13" max="13" width="3.625" customWidth="1"/>
    <col min="14" max="15" width="20.625" customWidth="1"/>
    <col min="16" max="16" width="10.625" customWidth="1"/>
    <col min="17" max="17" width="3.625" customWidth="1"/>
  </cols>
  <sheetData>
    <row r="1" spans="2:17" s="4" customFormat="1" x14ac:dyDescent="0.25"/>
    <row r="2" spans="2:17" s="4" customFormat="1" ht="21" x14ac:dyDescent="0.25">
      <c r="B2" s="34" t="s">
        <v>1</v>
      </c>
    </row>
    <row r="3" spans="2:17" s="4" customFormat="1" x14ac:dyDescent="0.25"/>
    <row r="6" spans="2:17" x14ac:dyDescent="0.25">
      <c r="B6" s="105" t="s">
        <v>26</v>
      </c>
      <c r="C6" s="105"/>
      <c r="D6" s="105"/>
      <c r="E6" s="105"/>
      <c r="G6" s="105" t="s">
        <v>42</v>
      </c>
      <c r="H6" s="105"/>
      <c r="I6" s="105"/>
      <c r="J6" s="105"/>
      <c r="K6" s="105"/>
      <c r="M6" s="105" t="s">
        <v>43</v>
      </c>
      <c r="N6" s="105"/>
      <c r="O6" s="105"/>
      <c r="P6" s="105"/>
      <c r="Q6" s="105"/>
    </row>
    <row r="7" spans="2:17" x14ac:dyDescent="0.25">
      <c r="B7" s="25"/>
      <c r="C7" s="8"/>
      <c r="D7" s="8"/>
      <c r="E7" s="26"/>
      <c r="G7" s="25"/>
      <c r="H7" s="8"/>
      <c r="I7" s="8"/>
      <c r="J7" s="8"/>
      <c r="K7" s="26"/>
      <c r="M7" s="25"/>
      <c r="N7" s="8"/>
      <c r="O7" s="8"/>
      <c r="P7" s="8"/>
      <c r="Q7" s="26"/>
    </row>
    <row r="8" spans="2:17" x14ac:dyDescent="0.25">
      <c r="B8" s="25"/>
      <c r="C8" s="31" t="s">
        <v>27</v>
      </c>
      <c r="D8" s="30" t="s">
        <v>31</v>
      </c>
      <c r="E8" s="26"/>
      <c r="G8" s="25"/>
      <c r="H8" s="51" t="s">
        <v>13</v>
      </c>
      <c r="I8" s="51" t="s">
        <v>39</v>
      </c>
      <c r="J8" s="51" t="s">
        <v>40</v>
      </c>
      <c r="K8" s="26"/>
      <c r="M8" s="25"/>
      <c r="N8" s="51" t="s">
        <v>44</v>
      </c>
      <c r="O8" s="51" t="s">
        <v>13</v>
      </c>
      <c r="P8" s="51" t="s">
        <v>39</v>
      </c>
      <c r="Q8" s="26"/>
    </row>
    <row r="9" spans="2:17" x14ac:dyDescent="0.25">
      <c r="B9" s="25"/>
      <c r="C9" s="8"/>
      <c r="D9" s="8"/>
      <c r="E9" s="26"/>
      <c r="G9" s="25"/>
      <c r="H9" s="52" t="s">
        <v>59</v>
      </c>
      <c r="I9" s="53" t="s">
        <v>60</v>
      </c>
      <c r="J9" s="54">
        <f t="shared" ref="J9:J16" si="0">IF(H9&lt;&gt;"",COUNTIF($O$9:$O$28,H9),"")</f>
        <v>1</v>
      </c>
      <c r="K9" s="26"/>
      <c r="M9" s="25"/>
      <c r="N9" s="52" t="s">
        <v>32</v>
      </c>
      <c r="O9" s="53" t="s">
        <v>58</v>
      </c>
      <c r="P9" s="54" t="str">
        <f>_xlfn.IFNA(INDEX($I$9:$I$16,MATCH(O9,$H$9:$H$16,0)),"")</f>
        <v>TL</v>
      </c>
      <c r="Q9" s="26"/>
    </row>
    <row r="10" spans="2:17" x14ac:dyDescent="0.25">
      <c r="B10" s="25"/>
      <c r="C10" s="31" t="s">
        <v>28</v>
      </c>
      <c r="D10" s="30" t="s">
        <v>32</v>
      </c>
      <c r="E10" s="26"/>
      <c r="G10" s="25"/>
      <c r="H10" s="55" t="s">
        <v>66</v>
      </c>
      <c r="I10" s="56" t="s">
        <v>41</v>
      </c>
      <c r="J10" s="57">
        <f t="shared" si="0"/>
        <v>0</v>
      </c>
      <c r="K10" s="26"/>
      <c r="M10" s="25"/>
      <c r="N10" s="55"/>
      <c r="O10" s="56"/>
      <c r="P10" s="57" t="str">
        <f t="shared" ref="P10:P28" si="1">_xlfn.IFNA(INDEX($I$9:$I$16,MATCH(O10,$H$9:$H$16,0)),"")</f>
        <v/>
      </c>
      <c r="Q10" s="26"/>
    </row>
    <row r="11" spans="2:17" x14ac:dyDescent="0.25">
      <c r="B11" s="25"/>
      <c r="C11" s="8"/>
      <c r="D11" s="8"/>
      <c r="E11" s="26"/>
      <c r="G11" s="25"/>
      <c r="H11" s="55" t="s">
        <v>67</v>
      </c>
      <c r="I11" s="56" t="s">
        <v>71</v>
      </c>
      <c r="J11" s="57">
        <f t="shared" si="0"/>
        <v>0</v>
      </c>
      <c r="K11" s="26"/>
      <c r="M11" s="25"/>
      <c r="N11" s="55"/>
      <c r="O11" s="56"/>
      <c r="P11" s="57" t="str">
        <f t="shared" si="1"/>
        <v/>
      </c>
      <c r="Q11" s="26"/>
    </row>
    <row r="12" spans="2:17" x14ac:dyDescent="0.25">
      <c r="B12" s="25"/>
      <c r="C12" s="31" t="s">
        <v>29</v>
      </c>
      <c r="D12" s="32" t="s">
        <v>30</v>
      </c>
      <c r="E12" s="26"/>
      <c r="G12" s="25"/>
      <c r="H12" s="55" t="s">
        <v>64</v>
      </c>
      <c r="I12" s="56" t="s">
        <v>63</v>
      </c>
      <c r="J12" s="57">
        <f t="shared" si="0"/>
        <v>0</v>
      </c>
      <c r="K12" s="26"/>
      <c r="M12" s="25"/>
      <c r="N12" s="55"/>
      <c r="O12" s="56"/>
      <c r="P12" s="57" t="str">
        <f t="shared" si="1"/>
        <v/>
      </c>
      <c r="Q12" s="26"/>
    </row>
    <row r="13" spans="2:17" x14ac:dyDescent="0.25">
      <c r="B13" s="27"/>
      <c r="C13" s="28"/>
      <c r="D13" s="28"/>
      <c r="E13" s="29"/>
      <c r="G13" s="25"/>
      <c r="H13" s="55" t="s">
        <v>68</v>
      </c>
      <c r="I13" s="56" t="s">
        <v>61</v>
      </c>
      <c r="J13" s="57">
        <f t="shared" si="0"/>
        <v>0</v>
      </c>
      <c r="K13" s="26"/>
      <c r="M13" s="25"/>
      <c r="N13" s="55"/>
      <c r="O13" s="56"/>
      <c r="P13" s="57" t="str">
        <f t="shared" si="1"/>
        <v/>
      </c>
      <c r="Q13" s="26"/>
    </row>
    <row r="14" spans="2:17" x14ac:dyDescent="0.25">
      <c r="G14" s="25"/>
      <c r="H14" s="55" t="s">
        <v>65</v>
      </c>
      <c r="I14" s="56" t="s">
        <v>62</v>
      </c>
      <c r="J14" s="57">
        <f t="shared" si="0"/>
        <v>0</v>
      </c>
      <c r="K14" s="26"/>
      <c r="M14" s="25"/>
      <c r="N14" s="55"/>
      <c r="O14" s="56"/>
      <c r="P14" s="57" t="str">
        <f t="shared" si="1"/>
        <v/>
      </c>
      <c r="Q14" s="26"/>
    </row>
    <row r="15" spans="2:17" x14ac:dyDescent="0.25">
      <c r="G15" s="25"/>
      <c r="H15" s="55" t="s">
        <v>69</v>
      </c>
      <c r="I15" s="56" t="s">
        <v>73</v>
      </c>
      <c r="J15" s="57">
        <f t="shared" si="0"/>
        <v>0</v>
      </c>
      <c r="K15" s="26"/>
      <c r="M15" s="25"/>
      <c r="N15" s="55"/>
      <c r="O15" s="56"/>
      <c r="P15" s="57" t="str">
        <f t="shared" si="1"/>
        <v/>
      </c>
      <c r="Q15" s="26"/>
    </row>
    <row r="16" spans="2:17" x14ac:dyDescent="0.25">
      <c r="G16" s="25"/>
      <c r="H16" s="58" t="s">
        <v>70</v>
      </c>
      <c r="I16" s="59" t="s">
        <v>72</v>
      </c>
      <c r="J16" s="60">
        <f t="shared" si="0"/>
        <v>0</v>
      </c>
      <c r="K16" s="26"/>
      <c r="M16" s="25"/>
      <c r="N16" s="55"/>
      <c r="O16" s="56"/>
      <c r="P16" s="57" t="str">
        <f t="shared" si="1"/>
        <v/>
      </c>
      <c r="Q16" s="26"/>
    </row>
    <row r="17" spans="7:17" x14ac:dyDescent="0.25">
      <c r="G17" s="27"/>
      <c r="H17" s="28"/>
      <c r="I17" s="28"/>
      <c r="J17" s="28"/>
      <c r="K17" s="29"/>
      <c r="M17" s="25"/>
      <c r="N17" s="55"/>
      <c r="O17" s="56"/>
      <c r="P17" s="57" t="str">
        <f t="shared" si="1"/>
        <v/>
      </c>
      <c r="Q17" s="26"/>
    </row>
    <row r="18" spans="7:17" x14ac:dyDescent="0.25">
      <c r="M18" s="25"/>
      <c r="N18" s="55"/>
      <c r="O18" s="56"/>
      <c r="P18" s="57" t="str">
        <f t="shared" si="1"/>
        <v/>
      </c>
      <c r="Q18" s="26"/>
    </row>
    <row r="19" spans="7:17" x14ac:dyDescent="0.25">
      <c r="M19" s="25"/>
      <c r="N19" s="55"/>
      <c r="O19" s="56"/>
      <c r="P19" s="57" t="str">
        <f t="shared" si="1"/>
        <v/>
      </c>
      <c r="Q19" s="26"/>
    </row>
    <row r="20" spans="7:17" x14ac:dyDescent="0.25">
      <c r="M20" s="25"/>
      <c r="N20" s="55"/>
      <c r="O20" s="56"/>
      <c r="P20" s="57" t="str">
        <f t="shared" si="1"/>
        <v/>
      </c>
      <c r="Q20" s="26"/>
    </row>
    <row r="21" spans="7:17" x14ac:dyDescent="0.25">
      <c r="M21" s="25"/>
      <c r="N21" s="55"/>
      <c r="O21" s="56"/>
      <c r="P21" s="57" t="str">
        <f t="shared" si="1"/>
        <v/>
      </c>
      <c r="Q21" s="26"/>
    </row>
    <row r="22" spans="7:17" x14ac:dyDescent="0.25">
      <c r="M22" s="25"/>
      <c r="N22" s="55"/>
      <c r="O22" s="56"/>
      <c r="P22" s="57" t="str">
        <f t="shared" si="1"/>
        <v/>
      </c>
      <c r="Q22" s="26"/>
    </row>
    <row r="23" spans="7:17" x14ac:dyDescent="0.25">
      <c r="M23" s="25"/>
      <c r="N23" s="55"/>
      <c r="O23" s="56"/>
      <c r="P23" s="57" t="str">
        <f t="shared" si="1"/>
        <v/>
      </c>
      <c r="Q23" s="26"/>
    </row>
    <row r="24" spans="7:17" x14ac:dyDescent="0.25">
      <c r="M24" s="25"/>
      <c r="N24" s="55"/>
      <c r="O24" s="56"/>
      <c r="P24" s="57" t="str">
        <f t="shared" si="1"/>
        <v/>
      </c>
      <c r="Q24" s="26"/>
    </row>
    <row r="25" spans="7:17" x14ac:dyDescent="0.25">
      <c r="M25" s="25"/>
      <c r="N25" s="55"/>
      <c r="O25" s="56"/>
      <c r="P25" s="57" t="str">
        <f t="shared" si="1"/>
        <v/>
      </c>
      <c r="Q25" s="26"/>
    </row>
    <row r="26" spans="7:17" x14ac:dyDescent="0.25">
      <c r="M26" s="25"/>
      <c r="N26" s="55"/>
      <c r="O26" s="56"/>
      <c r="P26" s="57" t="str">
        <f t="shared" si="1"/>
        <v/>
      </c>
      <c r="Q26" s="26"/>
    </row>
    <row r="27" spans="7:17" x14ac:dyDescent="0.25">
      <c r="M27" s="25"/>
      <c r="N27" s="55"/>
      <c r="O27" s="56"/>
      <c r="P27" s="57" t="str">
        <f t="shared" si="1"/>
        <v/>
      </c>
      <c r="Q27" s="26"/>
    </row>
    <row r="28" spans="7:17" x14ac:dyDescent="0.25">
      <c r="M28" s="25"/>
      <c r="N28" s="58"/>
      <c r="O28" s="59"/>
      <c r="P28" s="60" t="str">
        <f t="shared" si="1"/>
        <v/>
      </c>
      <c r="Q28" s="26"/>
    </row>
    <row r="29" spans="7:17" x14ac:dyDescent="0.25">
      <c r="M29" s="27"/>
      <c r="N29" s="28"/>
      <c r="O29" s="28"/>
      <c r="P29" s="28"/>
      <c r="Q29" s="29"/>
    </row>
  </sheetData>
  <mergeCells count="3">
    <mergeCell ref="B6:E6"/>
    <mergeCell ref="G6:K6"/>
    <mergeCell ref="M6:Q6"/>
  </mergeCells>
  <phoneticPr fontId="2" type="noConversion"/>
  <dataValidations count="2">
    <dataValidation type="list" allowBlank="1" showInputMessage="1" showErrorMessage="1" sqref="D12" xr:uid="{4375C590-C7AF-46E9-86D2-CFFD724411D4}">
      <formula1>"High, Medium, Low"</formula1>
    </dataValidation>
    <dataValidation type="list" allowBlank="1" showInputMessage="1" showErrorMessage="1" sqref="O9:O28" xr:uid="{9B4DDCBD-248F-4784-8210-040AD3CA1C95}">
      <formula1>OFFSET($H$9,,,COUNTA($H$9:$H$16))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25</vt:i4>
      </vt:variant>
    </vt:vector>
  </HeadingPairs>
  <TitlesOfParts>
    <vt:vector size="27" baseType="lpstr">
      <vt:lpstr>Gantt</vt:lpstr>
      <vt:lpstr>Settings</vt:lpstr>
      <vt:lpstr>Gantt!base_end</vt:lpstr>
      <vt:lpstr>Gantt!base_start</vt:lpstr>
      <vt:lpstr>color_by</vt:lpstr>
      <vt:lpstr>Gantt!d.conn</vt:lpstr>
      <vt:lpstr>Gantt!d.id</vt:lpstr>
      <vt:lpstr>Gantt!d.lag</vt:lpstr>
      <vt:lpstr>Gantt!date</vt:lpstr>
      <vt:lpstr>display</vt:lpstr>
      <vt:lpstr>hightlight</vt:lpstr>
      <vt:lpstr>Gantt!id</vt:lpstr>
      <vt:lpstr>Gantt!ind.end</vt:lpstr>
      <vt:lpstr>Gantt!ind.start</vt:lpstr>
      <vt:lpstr>Gantt!issue</vt:lpstr>
      <vt:lpstr>Gantt!next_date</vt:lpstr>
      <vt:lpstr>Gantt!percentage_complete</vt:lpstr>
      <vt:lpstr>Gantt!plan_end</vt:lpstr>
      <vt:lpstr>Gantt!plan_start</vt:lpstr>
      <vt:lpstr>Gantt!prev_col_range</vt:lpstr>
      <vt:lpstr>Gantt!role</vt:lpstr>
      <vt:lpstr>Gantt!role_id</vt:lpstr>
      <vt:lpstr>scroll_increment</vt:lpstr>
      <vt:lpstr>show_progress</vt:lpstr>
      <vt:lpstr>Gantt!stage_id</vt:lpstr>
      <vt:lpstr>Gantt!team_member</vt:lpstr>
      <vt:lpstr>Gantt!type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</dc:creator>
  <cp:lastModifiedBy>Chia-Yu Tu</cp:lastModifiedBy>
  <dcterms:created xsi:type="dcterms:W3CDTF">2023-03-04T03:36:01Z</dcterms:created>
  <dcterms:modified xsi:type="dcterms:W3CDTF">2023-03-19T13:30:01Z</dcterms:modified>
</cp:coreProperties>
</file>